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comments3.xml" ContentType="application/vnd.openxmlformats-officedocument.spreadsheetml.comments+xml"/>
  <Default Extension="vml" ContentType="application/vnd.openxmlformats-officedocument.vmlDrawing"/>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9302"/>
  <workbookPr codeName="ThisWorkbook"/>
  <bookViews>
    <workbookView xWindow="32767" yWindow="32767" windowWidth="28800" windowHeight="12225" firstSheet="1" activeTab="2"/>
  </bookViews>
  <sheets>
    <sheet name="Skriveni" sheetId="37" state="hidden" r:id="rId2"/>
    <sheet name="Upute" sheetId="19" r:id="rId3"/>
    <sheet name="RefStr" sheetId="42" r:id="rId4"/>
    <sheet name="PRRAS" sheetId="1" r:id="rId5"/>
    <sheet name="Bil" sheetId="27" r:id="rId6"/>
    <sheet name="RasF" sheetId="36" r:id="rId7"/>
    <sheet name="PVRIO" sheetId="33" r:id="rId8"/>
    <sheet name="Obv" sheetId="30" r:id="rId9"/>
    <sheet name="Kont" sheetId="3" r:id="rId10"/>
    <sheet name="Sifre" sheetId="43" r:id="rId11"/>
    <sheet name="Prom" sheetId="46" r:id="rId12"/>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fullCalcOnLoad="1"/>
</workbook>
</file>

<file path=xl/calcChain.xml><?xml version="1.0" encoding="utf-8"?>
<calcChain xmlns="http://schemas.openxmlformats.org/spreadsheetml/2006/main">
  <c r="H1561" i="37" l="1"/>
</calcChain>
</file>

<file path=xl/comments3.xml><?xml version="1.0" encoding="utf-8"?>
<comments xmlns="http://schemas.openxmlformats.org/spreadsheetml/2006/main">
  <authors>
    <author>Željko Strunjak</author>
  </authors>
  <commentList>
    <comment ref="A6" authorId="0">
      <text>
        <r>
          <rPr>
            <b/>
            <sz val="8"/>
            <rFont val="Tahoma"/>
            <family val="2"/>
            <charset val="238"/>
          </rPr>
          <t>Naputak:</t>
        </r>
        <r>
          <rPr>
            <sz val="8"/>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rFont val="Tahoma"/>
            <family val="2"/>
            <charset val="238"/>
          </rPr>
          <t>Naputak:</t>
        </r>
        <r>
          <rPr>
            <sz val="8"/>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rFont val="Tahoma"/>
            <family val="0"/>
            <charset val="238"/>
          </rPr>
          <t>Naputak:</t>
        </r>
        <r>
          <rPr>
            <sz val="8"/>
            <rFont val="Tahoma"/>
            <family val="0"/>
            <charset val="238"/>
          </rPr>
          <t xml:space="preserve">
Broj telefona obavezno unosite s pozivnim brojem bez bilo kakvih posebnih znakova i razmaka, npr. u formatu: 01/6128-372 ili može i na način: 016128372. </t>
        </r>
      </text>
    </comment>
    <comment ref="B31" authorId="0">
      <text>
        <r>
          <rPr>
            <b/>
            <sz val="8"/>
            <rFont val="Tahoma"/>
            <family val="2"/>
            <charset val="238"/>
          </rPr>
          <t>Uputa:</t>
        </r>
        <r>
          <rPr>
            <sz val="8"/>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8.xml><?xml version="1.0" encoding="utf-8"?>
<comments xmlns="http://schemas.openxmlformats.org/spreadsheetml/2006/main">
  <authors>
    <author>Željko Strunjak</author>
  </authors>
  <commentList>
    <comment ref="A12" authorId="0">
      <text>
        <r>
          <rPr>
            <b/>
            <sz val="8"/>
            <rFont val="Tahoma"/>
            <family val="0"/>
            <charset val="238"/>
          </rPr>
          <t>Naputak:</t>
        </r>
        <r>
          <rPr>
            <sz val="8"/>
            <rFont val="Tahoma"/>
            <family val="0"/>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<sst xmlns="http://schemas.openxmlformats.org/spreadsheetml/2006/main" count="4758" uniqueCount="4302">
  <si>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</si>
  <si>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</si>
  <si>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</si>
  <si>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</si>
  <si>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</si>
  <si>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</si>
  <si>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</si>
  <si>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</si>
  <si>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</si>
  <si>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</si>
  <si>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</si>
  <si>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</si>
  <si>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</si>
  <si>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</si>
  <si>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</si>
  <si>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</si>
  <si>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</si>
  <si>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</si>
  <si>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</si>
  <si>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</si>
  <si>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</si>
  <si>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</si>
  <si>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</si>
  <si>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</si>
  <si>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</si>
  <si>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</si>
  <si>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</si>
  <si>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</si>
  <si>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</si>
  <si>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</si>
  <si>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</si>
  <si>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</si>
  <si>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</si>
  <si>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</si>
  <si>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</si>
  <si>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</si>
  <si>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</si>
  <si>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</si>
  <si>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</si>
  <si>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</si>
  <si>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</si>
  <si>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506</t>
  </si>
  <si>
    <t>KONS_ISTI</t>
  </si>
  <si>
    <t>KBR_151</t>
  </si>
  <si>
    <t>-</t>
  </si>
  <si>
    <t>KBR_152</t>
  </si>
  <si>
    <t>KBR_154</t>
  </si>
  <si>
    <t>KBR_156</t>
  </si>
  <si>
    <t>KBR_159</t>
  </si>
  <si>
    <t>Prelazak na Referentnu stranicu ––––&gt;</t>
  </si>
  <si>
    <t>OSNOVNE UPUTE ZA UNOS PODATAKA</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</si>
  <si>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</si>
  <si>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Ovi izvještaji napravljeni su u Excel datoteci, format 97-2003. kako bi se omogućilo popunjavanje i korisnicima starijih verzija Excel-a. Moguće ju je popuniti u MS EXcel-u 97, XP, 2003, 2007, 2010, Office365, te novijim verzijama, a od besplatnih rješenja u OpenOffice-u 3.x i 4.x. Libre Office, Kingsoft Office te neki drugi alati koji imaju mogućnost rada s Excel datotekama nisu upotrebljivi za popunjavanje, kao ni neki drugi alati kojima je moguć rad s Excel datotekama jer ne sadrže bitne funkcionalnosti koje su potrebne da bi ugrađene formule i kontrole radile ispravno. Kod rada s novijim verzijama MS Excel-a važno je da datoteka ostane u ovom formatu, tj. da se ne pretvori u novi ".xlsx" format.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</si>
  <si>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</si>
  <si>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</si>
  <si>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</si>
  <si>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</si>
  <si>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</si>
  <si>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</si>
  <si>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</si>
  <si>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</si>
  <si>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</si>
  <si>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</si>
  <si>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</si>
  <si>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</si>
  <si>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</si>
  <si>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</si>
  <si>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</si>
  <si>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</si>
  <si>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verzije 2007 i 2010,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</si>
  <si>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</si>
  <si>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rgfi@fina.hr.</t>
  </si>
  <si>
    <t>Novosti</t>
  </si>
  <si>
    <t>Uputa</t>
  </si>
  <si>
    <t>Kontrole</t>
  </si>
  <si>
    <t>Sifre</t>
  </si>
  <si>
    <t>Promjene</t>
  </si>
  <si>
    <t>Referentna stranica</t>
  </si>
  <si>
    <t>Izvještaji proračuna, proračunskih i izvanproračunskih korisnika</t>
  </si>
  <si>
    <t>Broj RKP-a:</t>
  </si>
  <si>
    <t>AOP oznaka razdoblja:</t>
  </si>
  <si>
    <t>2018-12</t>
  </si>
  <si>
    <t>Matični broj:</t>
  </si>
  <si>
    <t>Proračun nema korisnika pa Izvještaj vrijedi i kao konsolidirani:</t>
  </si>
  <si>
    <t>NE</t>
  </si>
  <si>
    <t>Kontrolni broj izvještaja</t>
  </si>
  <si>
    <t>Naziv obveznika:</t>
  </si>
  <si>
    <t>OPĆINA DUGOPOLJE</t>
  </si>
  <si>
    <t>Od datuma:</t>
  </si>
  <si>
    <t>Pošta i mjesto:</t>
  </si>
  <si>
    <t>Dugopolje</t>
  </si>
  <si>
    <t>Do datuma:</t>
  </si>
  <si>
    <t>Ulica i kućni broj:</t>
  </si>
  <si>
    <t>Trg Franje Tuđmana 1</t>
  </si>
  <si>
    <t>OIB:</t>
  </si>
  <si>
    <t>Razina:</t>
  </si>
  <si>
    <t>Šifra djelatnosti:</t>
  </si>
  <si>
    <t>Razdjel:</t>
  </si>
  <si>
    <t>Šifra grada/opć.:</t>
  </si>
  <si>
    <t>Popunjen</t>
  </si>
  <si>
    <t xml:space="preserve">    Broj pogrešaka</t>
  </si>
  <si>
    <t>Pregled 
popunjenosti
obrazaca:</t>
  </si>
  <si>
    <t>PR-RAS (VP 151)</t>
  </si>
  <si>
    <t>Osoba za kontaktiranje:</t>
  </si>
  <si>
    <t>BIL (VP 152)</t>
  </si>
  <si>
    <t>Telefon:</t>
  </si>
  <si>
    <t>Telefax:</t>
  </si>
  <si>
    <t>RAS funkcijski (VP 154)</t>
  </si>
  <si>
    <t>Adresa e-pošte za kontakt:</t>
  </si>
  <si>
    <t>P-VRIO (VP 156)</t>
  </si>
  <si>
    <t>Adresa e-pošte obveznika:</t>
  </si>
  <si>
    <t>Obveze (VP 159)</t>
  </si>
  <si>
    <t>Zakonski predstavnik:</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</si>
  <si>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</si>
  <si>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</si>
  <si>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</si>
  <si>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</si>
  <si>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</si>
  <si>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</si>
  <si>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</si>
  <si>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</si>
  <si>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</si>
  <si>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</si>
  <si>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</si>
  <si>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</si>
  <si>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</si>
  <si>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</si>
  <si>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</si>
  <si>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</si>
  <si>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</si>
  <si>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</si>
  <si>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</si>
  <si>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</si>
  <si>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</si>
  <si>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</si>
  <si>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</si>
  <si>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</si>
  <si>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</si>
  <si>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</si>
  <si>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2018-03</t>
  </si>
  <si>
    <t>za razdoblje 1. siječnja do 31. ožujka 2018. godine</t>
  </si>
  <si>
    <t>2018-06</t>
  </si>
  <si>
    <t>za razdoblje 1. siječnja do 30. lipnja 2018. godine</t>
  </si>
  <si>
    <t>2018-09</t>
  </si>
  <si>
    <t>za razdoblje 1. siječnja do 30. rujna 2018. godine</t>
  </si>
  <si>
    <t>za razdoblje 1. siječnja do 31. prosinca 2018.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</si>
  <si>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</si>
  <si>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</si>
  <si>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</si>
  <si>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</si>
  <si>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</si>
  <si>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</si>
  <si>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</si>
  <si>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</si>
  <si>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</si>
  <si>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</si>
  <si>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</si>
  <si>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</si>
  <si>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</si>
  <si>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</si>
  <si>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</si>
  <si>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</si>
  <si>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</si>
  <si>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</si>
  <si>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</si>
  <si>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</si>
  <si>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</si>
  <si>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</si>
  <si>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</si>
  <si>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</si>
  <si>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</si>
  <si>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</si>
  <si>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</si>
  <si>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</si>
  <si>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</si>
  <si>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</si>
  <si>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</si>
  <si>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</si>
  <si>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</si>
  <si>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</si>
  <si>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</si>
  <si>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</si>
  <si>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</si>
  <si>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</si>
  <si>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</si>
  <si>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</si>
  <si>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</si>
  <si>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</si>
  <si>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</si>
  <si>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</si>
  <si>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</si>
  <si>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</si>
  <si>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</si>
  <si>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</si>
  <si>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</si>
  <si>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</si>
  <si>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</si>
  <si>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</si>
  <si>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</si>
  <si>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</si>
  <si>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</si>
  <si>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</si>
  <si>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</si>
  <si>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</si>
  <si>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</si>
  <si>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</si>
  <si>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</si>
  <si>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</si>
  <si>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</si>
  <si>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</si>
  <si>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</si>
  <si>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</si>
  <si>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</si>
  <si>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</si>
  <si>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</si>
  <si>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</si>
  <si>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</si>
  <si>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</si>
  <si>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</si>
  <si>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</si>
  <si>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</si>
  <si>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</si>
  <si>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</si>
  <si>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</si>
  <si>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</si>
  <si>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</si>
  <si>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</si>
  <si>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</si>
  <si>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</si>
  <si>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</si>
  <si>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</si>
  <si>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</si>
  <si>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</si>
  <si>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</si>
  <si>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</si>
  <si>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</si>
  <si>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</si>
  <si>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</si>
  <si>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</si>
  <si>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</si>
  <si>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</si>
  <si>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</si>
  <si>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</si>
  <si>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</si>
  <si>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</si>
  <si>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</si>
  <si>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</si>
  <si>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</si>
  <si>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</si>
  <si>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</si>
  <si>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</si>
  <si>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</si>
  <si>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</si>
  <si>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</si>
  <si>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</si>
  <si>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</si>
  <si>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</si>
  <si>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</si>
  <si>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</si>
  <si>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</si>
  <si>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</si>
  <si>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</si>
  <si>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</si>
  <si>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</si>
  <si>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</si>
  <si>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</si>
  <si>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</si>
  <si>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</si>
  <si>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</si>
  <si>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</si>
  <si>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</si>
  <si>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</si>
  <si>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</si>
  <si>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</si>
  <si>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</si>
  <si>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</si>
  <si>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</si>
  <si>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</si>
  <si>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</si>
  <si>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</si>
  <si>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</si>
  <si>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</si>
  <si>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</si>
  <si>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</si>
  <si>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</si>
  <si>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</si>
  <si>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</si>
  <si>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</si>
  <si>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</si>
  <si>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</si>
  <si>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</si>
  <si>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</si>
  <si>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</si>
  <si>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</si>
  <si>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</si>
  <si>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</si>
  <si>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</si>
  <si>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</si>
  <si>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</si>
  <si>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</si>
  <si>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</si>
  <si>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</si>
  <si>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</si>
  <si>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</si>
  <si>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</si>
  <si>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</si>
  <si>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</si>
  <si>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</si>
  <si>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</si>
  <si>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</si>
  <si>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</si>
  <si>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</si>
  <si>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</si>
  <si>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</si>
  <si>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</si>
  <si>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</si>
  <si>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</si>
  <si>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</si>
  <si>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</si>
  <si>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</si>
  <si>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</si>
  <si>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</si>
  <si>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</si>
  <si>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</si>
  <si>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</si>
  <si>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</si>
  <si>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</si>
  <si>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</si>
  <si>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</si>
  <si>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</si>
  <si>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</si>
  <si>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</si>
  <si>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</si>
  <si>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</si>
  <si>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</si>
  <si>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</si>
  <si>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</si>
  <si>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</si>
  <si>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</si>
  <si>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</si>
  <si>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</si>
  <si>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</si>
  <si>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</si>
  <si>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</si>
  <si>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</si>
  <si>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</si>
  <si>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</si>
  <si>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</si>
  <si>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</si>
  <si>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</si>
  <si>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</si>
  <si>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</si>
  <si>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</si>
  <si>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</si>
  <si>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</si>
  <si>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</si>
  <si>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</si>
  <si>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</si>
  <si>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</si>
  <si>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</si>
  <si>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</si>
  <si>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</si>
  <si>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</si>
  <si>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</si>
  <si>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</si>
  <si>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</si>
  <si>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</si>
  <si>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</si>
  <si>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</si>
  <si>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</si>
  <si>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</si>
  <si>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</si>
  <si>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</si>
  <si>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</si>
  <si>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</si>
  <si>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</si>
  <si>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</si>
  <si>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</si>
  <si>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</si>
  <si>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</si>
  <si>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</si>
  <si>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</si>
  <si>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</si>
  <si>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</si>
  <si>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</si>
  <si>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</si>
  <si>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</si>
  <si>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</si>
  <si>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</si>
  <si>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</si>
  <si>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</si>
  <si>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</si>
  <si>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</si>
  <si>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</si>
  <si>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</si>
  <si>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</si>
  <si>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</si>
  <si>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</si>
  <si>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</si>
  <si>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</si>
  <si>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</si>
  <si>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</si>
  <si>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</si>
  <si>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</si>
  <si>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</si>
  <si>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</si>
  <si>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</si>
  <si>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</si>
  <si>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</si>
  <si>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</si>
  <si>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</si>
  <si>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</si>
  <si>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</si>
  <si>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</si>
  <si>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</si>
  <si>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</si>
  <si>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</si>
  <si>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</si>
  <si>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</si>
  <si>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</si>
  <si>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</si>
  <si>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</si>
  <si>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</si>
  <si>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</si>
  <si>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</si>
  <si>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</si>
  <si>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</si>
  <si>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</si>
  <si>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</si>
  <si>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</si>
  <si>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</si>
  <si>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</si>
  <si>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</si>
  <si>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</si>
  <si>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</si>
  <si>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</si>
  <si>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</si>
  <si>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</si>
  <si>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</si>
  <si>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</si>
  <si>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</si>
  <si>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</si>
  <si>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</si>
  <si>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</si>
  <si>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</si>
  <si>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</si>
  <si>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</si>
  <si>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</si>
  <si>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</si>
  <si>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</si>
  <si>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</si>
  <si>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</si>
  <si>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</si>
  <si>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</si>
  <si>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</si>
  <si>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</si>
  <si>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</si>
  <si>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</si>
  <si>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</si>
  <si>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</si>
  <si>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</si>
  <si>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</si>
  <si>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</si>
  <si>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</si>
  <si>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</si>
  <si>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</si>
  <si>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</si>
  <si>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</si>
  <si>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</si>
  <si>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</si>
  <si>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</si>
  <si>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</si>
  <si>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</si>
  <si>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</si>
  <si>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</si>
  <si>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</si>
  <si>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</si>
  <si>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</si>
  <si>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</si>
  <si>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</si>
  <si>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</si>
  <si>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</si>
  <si>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</si>
  <si>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</si>
  <si>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</si>
  <si>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</si>
  <si>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</si>
  <si>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</si>
  <si>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</si>
  <si>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</si>
  <si>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</si>
  <si>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</si>
  <si>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</si>
  <si>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</si>
  <si>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</si>
  <si>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</si>
  <si>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</si>
  <si>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</si>
  <si>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</si>
  <si>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</si>
  <si>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</si>
  <si>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</si>
  <si>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</si>
  <si>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</si>
  <si>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</si>
  <si>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</si>
  <si>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</si>
  <si>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</si>
  <si>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</si>
  <si>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</si>
  <si>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</si>
  <si>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</si>
  <si>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</si>
  <si>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</si>
  <si>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</si>
  <si>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</si>
  <si>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</si>
  <si>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</si>
  <si>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</si>
  <si>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</si>
  <si>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</si>
  <si>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</si>
  <si>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</si>
  <si>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</si>
  <si>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</si>
  <si>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</si>
  <si>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</si>
  <si>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</si>
  <si>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</si>
  <si>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</si>
  <si>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</si>
  <si>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</si>
  <si>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</si>
  <si>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</si>
  <si>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</si>
  <si>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</si>
  <si>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</si>
  <si>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</si>
  <si>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</si>
  <si>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</si>
  <si>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</si>
  <si>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</si>
  <si>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</si>
  <si>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</si>
  <si>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</si>
  <si>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</si>
  <si>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</si>
  <si>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</si>
  <si>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</si>
  <si>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</si>
  <si>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</si>
  <si>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</si>
  <si>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</si>
  <si>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</si>
  <si>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</si>
  <si>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</si>
  <si>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</si>
  <si>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</si>
  <si>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</si>
  <si>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</si>
  <si>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</si>
  <si>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</si>
  <si>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</si>
  <si>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</si>
  <si>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</si>
  <si>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</si>
  <si>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</si>
  <si>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</si>
  <si>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</si>
  <si>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</si>
  <si>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</si>
  <si>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</si>
  <si>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</si>
  <si>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</si>
  <si>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</si>
  <si>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</si>
  <si>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</si>
  <si>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</si>
  <si>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</si>
  <si>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</si>
  <si>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</si>
  <si>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</si>
  <si>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</si>
  <si>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</si>
  <si>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</si>
  <si>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</si>
  <si>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</si>
  <si>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</si>
  <si>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</si>
  <si>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</si>
  <si>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</si>
  <si>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</si>
  <si>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</si>
  <si>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</si>
  <si>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</si>
  <si>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</si>
  <si>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</si>
  <si>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</si>
  <si>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</si>
  <si>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</si>
  <si>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</si>
  <si>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</si>
  <si>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</si>
  <si>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</si>
  <si>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</si>
  <si>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</si>
  <si>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</si>
  <si>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</si>
  <si>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</si>
  <si>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</si>
  <si>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</si>
  <si>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</si>
  <si>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</si>
  <si>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</si>
  <si>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</si>
  <si>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</si>
  <si>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</si>
  <si>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</si>
  <si>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</si>
  <si>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</si>
  <si>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</si>
  <si>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</si>
  <si>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</si>
  <si>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</si>
  <si>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</si>
  <si>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</si>
  <si>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</si>
  <si>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</si>
  <si>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</si>
  <si>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</si>
  <si>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</si>
  <si>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</si>
  <si>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</si>
  <si>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</si>
  <si>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</si>
  <si>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</si>
  <si>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</si>
  <si>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</si>
  <si>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</si>
  <si>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</si>
  <si>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</si>
  <si>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</si>
  <si>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</si>
  <si>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</si>
  <si>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</si>
  <si>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</si>
  <si>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</si>
  <si>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</si>
  <si>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</si>
  <si>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</si>
  <si>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</si>
  <si>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</si>
  <si>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</si>
  <si>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</si>
  <si>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</si>
  <si>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</si>
  <si>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</si>
  <si>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</si>
  <si>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</si>
  <si>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</si>
  <si>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</si>
  <si>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</si>
  <si>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</si>
  <si>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</si>
  <si>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</si>
  <si>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</si>
  <si>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</si>
  <si>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</si>
  <si>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</si>
  <si>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</si>
  <si>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</si>
  <si>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</si>
  <si>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</si>
  <si>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</si>
  <si>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</si>
  <si>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</si>
  <si>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</si>
  <si>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</si>
  <si>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</si>
  <si>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</si>
  <si>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</si>
  <si>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</si>
  <si>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</si>
  <si>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</si>
  <si>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</si>
  <si>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</si>
  <si>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</si>
  <si>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</si>
  <si>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</si>
  <si>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</si>
  <si>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</si>
  <si>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</si>
  <si>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</si>
  <si>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</si>
  <si>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</si>
  <si>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</si>
  <si>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</si>
  <si>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</si>
  <si>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</si>
  <si>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</si>
  <si>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</si>
  <si>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</si>
  <si>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</si>
  <si>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</si>
  <si>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</si>
  <si>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</si>
  <si>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</si>
  <si>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</si>
  <si>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</si>
  <si>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</si>
  <si>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</si>
  <si>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</si>
  <si>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</si>
  <si>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</si>
  <si>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</si>
  <si>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</si>
  <si>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</si>
  <si>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</si>
  <si>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</si>
  <si>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</si>
  <si>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</si>
  <si>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</si>
  <si>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</si>
  <si>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DRŽAVNO IZBORNO POVJERENSTVO REPUBLIKE HRVATSKE</t>
  </si>
  <si>
    <t>URED PREDSJEDNICE REPUBLIKE HRVATSKE</t>
  </si>
  <si>
    <t>USTAVNI SUD REPUBLIKE HRVATSKE</t>
  </si>
  <si>
    <t>AGENCIJA ZA ZAŠTITU TRŽIŠNOG NATJECANJA</t>
  </si>
  <si>
    <t>VLADA REPUBLIKE HRVATSKE</t>
  </si>
  <si>
    <t>MINISTARSTVO FINANCIJA</t>
  </si>
  <si>
    <t>RH SIGURNOSNO-OBAVJEŠTAJNA AGENCIJA</t>
  </si>
  <si>
    <t>DRŽAVNI URED ZA SREDIŠNJU JAVNU NABAVU</t>
  </si>
  <si>
    <t>MINISTARSTVO OBRANE</t>
  </si>
  <si>
    <t>DRŽAVNI URED ZA HRVATE IZVAN REPUBLIKE HRVATSKE</t>
  </si>
  <si>
    <t>DRŽAVNI URED ZA OBNOVU I STAMBENO ZBRINJAVANJE</t>
  </si>
  <si>
    <t>SREDIŠNJI DRŽAVNI URED ZA RAZVOJ DIGITALNOG DRUŠTVA</t>
  </si>
  <si>
    <t>SREDIŠNJI DRŽAVNI URED ZA ŠPORT</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</si>
  <si>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</si>
  <si>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</si>
  <si>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</si>
  <si>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</si>
  <si>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</si>
  <si>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</si>
  <si>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t>
  </si>
  <si>
    <t>MINISTARSTVO POLJOPRIVREDE</t>
  </si>
  <si>
    <t>MINISTARSTVO REGIONALNOGA RAZVOJA I FONDOVA EUROPSKE UNIJE</t>
  </si>
  <si>
    <t>MINISTARSTVO MORA, PROMETA I INFRASTRUKTURE</t>
  </si>
  <si>
    <t>MINISTARSTVO GRADITELJSTVA I PROSTORNOGA UREĐENJA</t>
  </si>
  <si>
    <t>MINISTARSTVO ZAŠTITE OKOLIŠA I ENERGETIKE</t>
  </si>
  <si>
    <t>MINISTARSTVO ZNANOSTI I OBRAZOVANJA</t>
  </si>
  <si>
    <t>MINISTARSTVO RADA I MIROVINSKOGA SUSTAVA</t>
  </si>
  <si>
    <t>MINISTARSTVO TURIZMA</t>
  </si>
  <si>
    <t>MINISTARSTVO UPRAVE</t>
  </si>
  <si>
    <t>MINISTARSTVO ZDRAVSTVA</t>
  </si>
  <si>
    <t>MINISTARSTVO ZA DEMOGRAFIJU, OBITELJ, MLADE I SOC. POLITIKU</t>
  </si>
  <si>
    <t>HRVATSKA AKADEMIJA ZNANOSTI I UMJETNOSTI</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</si>
  <si>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</si>
  <si>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</si>
  <si>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</si>
  <si>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</si>
  <si>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</si>
  <si>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</si>
  <si>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</si>
  <si>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</si>
  <si>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</si>
  <si>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</si>
  <si>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</si>
  <si>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</si>
  <si>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</si>
  <si>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</si>
  <si>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</si>
  <si>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</si>
  <si>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</si>
  <si>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</si>
  <si>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</si>
  <si>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</si>
  <si>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</si>
  <si>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</si>
  <si>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</si>
  <si>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</si>
  <si>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</si>
  <si>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</si>
  <si>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</si>
  <si>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</si>
  <si>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</si>
  <si>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</si>
  <si>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</si>
  <si>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</si>
  <si>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</si>
  <si>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</si>
  <si>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</si>
  <si>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</si>
  <si>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</si>
  <si>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</si>
  <si>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</si>
  <si>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</si>
  <si>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</si>
  <si>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</si>
  <si>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</si>
  <si>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</si>
  <si>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</si>
  <si>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</si>
  <si>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</si>
  <si>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</si>
  <si>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</si>
  <si>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</si>
  <si>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</si>
  <si>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</si>
  <si>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</si>
  <si>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</si>
  <si>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</si>
  <si>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</si>
  <si>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</si>
  <si>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</si>
  <si>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</si>
  <si>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</si>
  <si>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</si>
  <si>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</si>
  <si>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</si>
  <si>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</si>
  <si>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</si>
  <si>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</si>
  <si>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</si>
  <si>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</si>
  <si>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</si>
  <si>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</si>
  <si>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</si>
  <si>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</si>
  <si>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</si>
  <si>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</si>
  <si>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</si>
  <si>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</si>
  <si>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</si>
  <si>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</si>
  <si>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</si>
  <si>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</si>
  <si>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</si>
  <si>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</si>
  <si>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</si>
  <si>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</si>
  <si>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</si>
  <si>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</si>
  <si>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</si>
  <si>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</si>
  <si>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</si>
  <si>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</si>
  <si>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</si>
  <si>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</si>
  <si>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</si>
  <si>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</si>
  <si>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</si>
  <si>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</si>
  <si>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</si>
  <si>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</si>
  <si>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</si>
  <si>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</si>
  <si>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</si>
  <si>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</si>
  <si>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</si>
  <si>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</si>
  <si>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</si>
  <si>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</si>
  <si>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</si>
  <si>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</si>
  <si>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</si>
  <si>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</si>
  <si>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</si>
  <si>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</si>
  <si>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</si>
  <si>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</si>
  <si>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</si>
  <si>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</si>
  <si>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</si>
  <si>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</si>
  <si>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</si>
  <si>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</si>
  <si>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</si>
  <si>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</si>
  <si>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</si>
  <si>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</si>
  <si>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</si>
  <si>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</si>
  <si>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</si>
  <si>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</si>
  <si>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</si>
  <si>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</si>
  <si>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</si>
  <si>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</si>
  <si>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</si>
  <si>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</si>
  <si>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</si>
  <si>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</si>
  <si>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</si>
  <si>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</si>
  <si>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</si>
  <si>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</si>
  <si>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</si>
  <si>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</si>
  <si>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</si>
  <si>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</si>
  <si>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</si>
  <si>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</si>
  <si>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</si>
  <si>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</si>
  <si>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</si>
  <si>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</si>
  <si>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</si>
  <si>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</si>
  <si>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</si>
  <si>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</si>
  <si>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</si>
  <si>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</si>
  <si>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</si>
  <si>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</si>
  <si>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</si>
  <si>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</si>
  <si>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</si>
  <si>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</si>
  <si>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</si>
  <si>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</si>
  <si>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</si>
  <si>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</si>
  <si>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</si>
  <si>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</si>
  <si>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</si>
  <si>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</si>
  <si>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</si>
  <si>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</si>
  <si>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</si>
  <si>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</si>
  <si>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</si>
  <si>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</si>
  <si>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</si>
  <si>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</si>
  <si>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</si>
  <si>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</si>
  <si>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</si>
  <si>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</si>
  <si>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</si>
  <si>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</si>
  <si>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</si>
  <si>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</si>
  <si>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</si>
  <si>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</si>
  <si>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</si>
  <si>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</si>
  <si>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</si>
  <si>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</si>
  <si>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</si>
  <si>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</si>
  <si>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</si>
  <si>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</si>
  <si>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</si>
  <si>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</si>
  <si>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</si>
  <si>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</si>
  <si>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</si>
  <si>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</si>
  <si>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</si>
  <si>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</si>
  <si>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</si>
  <si>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</si>
  <si>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</si>
  <si>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</si>
  <si>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</si>
  <si>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</si>
  <si>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</si>
  <si>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</si>
  <si>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</si>
  <si>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</si>
  <si>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</si>
  <si>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</si>
  <si>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</si>
  <si>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</si>
  <si>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</si>
  <si>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</si>
  <si>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</si>
  <si>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</si>
  <si>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</si>
  <si>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</si>
  <si>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</si>
  <si>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</si>
  <si>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</si>
  <si>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</si>
  <si>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</si>
  <si>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</si>
  <si>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</si>
  <si>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</si>
  <si>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</si>
  <si>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</si>
  <si>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</si>
  <si>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</si>
  <si>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</si>
  <si>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</si>
  <si>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</si>
  <si>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</si>
  <si>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</si>
  <si>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</si>
  <si>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</si>
  <si>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</si>
  <si>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</si>
  <si>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</si>
  <si>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</si>
  <si>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</si>
  <si>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</si>
  <si>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</si>
  <si>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</si>
  <si>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</si>
  <si>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</si>
  <si>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</si>
  <si>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</si>
  <si>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</si>
  <si>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</si>
  <si>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</si>
  <si>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</si>
  <si>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</si>
  <si>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</si>
  <si>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</si>
  <si>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</si>
  <si>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</si>
  <si>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</si>
  <si>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</si>
  <si>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</si>
  <si>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</si>
  <si>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</si>
  <si>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</si>
  <si>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</si>
  <si>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</si>
  <si>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</si>
  <si>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</si>
  <si>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</si>
  <si>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</si>
  <si>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</si>
  <si>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</si>
  <si>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</si>
  <si>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</si>
  <si>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</si>
  <si>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</si>
  <si>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</si>
  <si>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</si>
  <si>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</si>
  <si>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</si>
  <si>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</si>
  <si>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</si>
  <si>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</si>
  <si>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</si>
  <si>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</si>
  <si>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</si>
  <si>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</si>
  <si>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</si>
  <si>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</si>
  <si>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</si>
  <si>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</si>
  <si>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</si>
  <si>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</si>
  <si>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</si>
  <si>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</si>
  <si>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</si>
  <si>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</si>
  <si>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</si>
  <si>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</si>
  <si>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</si>
  <si>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</si>
  <si>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</si>
  <si>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</si>
  <si>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</si>
  <si>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</si>
  <si>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</si>
  <si>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</si>
  <si>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</si>
  <si>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</si>
  <si>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</si>
  <si>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</si>
  <si>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</si>
  <si>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</si>
  <si>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</si>
  <si>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</si>
  <si>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</si>
  <si>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</si>
  <si>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</si>
  <si>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</si>
  <si>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</si>
  <si>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</si>
  <si>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</si>
  <si>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</si>
  <si>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</si>
  <si>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</si>
  <si>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</si>
  <si>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</si>
  <si>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</si>
  <si>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</si>
  <si>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</si>
  <si>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</si>
  <si>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</si>
  <si>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</si>
  <si>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</si>
  <si>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</si>
  <si>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</si>
  <si>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</si>
  <si>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</si>
  <si>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</si>
  <si>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</si>
  <si>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</si>
  <si>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</si>
  <si>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</si>
  <si>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</si>
  <si>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</si>
  <si>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</si>
  <si>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</si>
  <si>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</si>
  <si>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</si>
  <si>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</si>
  <si>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</si>
  <si>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</si>
  <si>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</si>
  <si>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</si>
  <si>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</si>
  <si>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</si>
  <si>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</si>
  <si>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</si>
  <si>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</si>
  <si>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</si>
  <si>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</si>
  <si>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</si>
  <si>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</si>
  <si>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</si>
  <si>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</si>
  <si>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</si>
  <si>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</si>
  <si>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</si>
  <si>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</si>
  <si>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</si>
  <si>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</si>
  <si>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</si>
  <si>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</si>
  <si>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</si>
  <si>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</si>
  <si>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</si>
  <si>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</si>
  <si>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</si>
  <si>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</si>
  <si>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</si>
  <si>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</si>
  <si>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</si>
  <si>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</si>
  <si>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</si>
  <si>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</si>
  <si>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</si>
  <si>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</si>
  <si>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</si>
  <si>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</si>
  <si>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</si>
  <si>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</si>
  <si>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</si>
  <si>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</si>
  <si>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</si>
  <si>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</si>
  <si>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</si>
  <si>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</si>
  <si>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</si>
  <si>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</si>
  <si>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</si>
  <si>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</si>
  <si>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</si>
  <si>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</si>
  <si>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</si>
  <si>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</si>
  <si>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</si>
  <si>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</si>
  <si>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</si>
  <si>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</si>
  <si>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</si>
  <si>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</si>
  <si>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</si>
  <si>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</si>
  <si>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</si>
  <si>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</si>
  <si>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</si>
  <si>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</si>
  <si>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</si>
  <si>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</si>
  <si>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</si>
  <si>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</si>
  <si>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</si>
  <si>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</si>
  <si>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</si>
  <si>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</si>
  <si>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</si>
  <si>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</si>
  <si>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</si>
  <si>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</si>
  <si>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</si>
  <si>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</si>
  <si>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</si>
  <si>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</si>
  <si>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</si>
  <si>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</si>
  <si>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</si>
  <si>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</si>
  <si>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</si>
  <si>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</si>
  <si>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</si>
  <si>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</si>
  <si>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</si>
  <si>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</si>
  <si>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</si>
  <si>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</si>
  <si>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</si>
  <si>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</si>
  <si>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</si>
  <si>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</si>
  <si>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</si>
  <si>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</si>
  <si>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</si>
  <si>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</si>
  <si>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</si>
  <si>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</si>
  <si>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</si>
  <si>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</si>
  <si>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</si>
  <si>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</si>
  <si>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</si>
  <si>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</si>
  <si>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</si>
  <si>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</si>
  <si>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</si>
  <si>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</si>
  <si>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</si>
  <si>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</si>
  <si>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</si>
  <si>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</si>
  <si>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</si>
  <si>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</si>
  <si>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</si>
  <si>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</si>
  <si>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</si>
  <si>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</si>
  <si>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</si>
  <si>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</si>
  <si>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</si>
  <si>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</si>
  <si>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</si>
  <si>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</si>
  <si>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</si>
  <si>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</si>
  <si>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</si>
  <si>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</si>
  <si>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</si>
  <si>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</si>
  <si>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</si>
  <si>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</si>
  <si>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</si>
  <si>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</si>
  <si>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</si>
  <si>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</si>
  <si>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</si>
  <si>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</si>
  <si>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</si>
  <si>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</si>
  <si>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</si>
  <si>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</si>
  <si>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</si>
  <si>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</si>
  <si>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</si>
  <si>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</si>
  <si>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</si>
  <si>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</si>
  <si>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</si>
  <si>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</si>
  <si>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</si>
  <si>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</si>
  <si>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</si>
  <si>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</si>
  <si>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</si>
  <si>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</si>
  <si>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</si>
  <si>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</si>
  <si>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</si>
  <si>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</si>
  <si>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</si>
  <si>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</si>
  <si>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</si>
  <si>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</si>
  <si>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</si>
  <si>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</si>
  <si>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</si>
  <si>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</si>
  <si>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</si>
  <si>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</si>
  <si>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</si>
  <si>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</si>
  <si>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</si>
  <si>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</si>
  <si>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</si>
  <si>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</si>
  <si>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</si>
  <si>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</si>
  <si>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</si>
  <si>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</si>
  <si>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</si>
  <si>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</si>
  <si>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</si>
  <si>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</si>
  <si>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</si>
  <si>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</si>
  <si>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</si>
  <si>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</si>
  <si>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</si>
  <si>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</si>
  <si>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</si>
  <si>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</si>
  <si>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</si>
  <si>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</si>
  <si>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</si>
  <si>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</si>
  <si>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</si>
  <si>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</si>
  <si>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</si>
  <si>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</si>
  <si>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</si>
  <si>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</si>
  <si>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</si>
  <si>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</si>
  <si>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</si>
  <si>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</si>
  <si>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</si>
  <si>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</si>
  <si>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</si>
  <si>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</si>
  <si>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</si>
  <si>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</si>
  <si>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</si>
  <si>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</si>
  <si>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</si>
  <si>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</si>
  <si>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</si>
  <si>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</si>
  <si>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</si>
  <si>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</si>
  <si>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</si>
  <si>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</si>
  <si>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</si>
  <si>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</si>
  <si>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</si>
  <si>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</si>
  <si>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</si>
  <si>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</si>
  <si>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</si>
  <si>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</si>
  <si>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</si>
  <si>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</si>
  <si>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</si>
  <si>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</si>
  <si>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</si>
  <si>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</si>
  <si>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</si>
  <si>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</si>
  <si>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</si>
  <si>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</si>
  <si>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</si>
  <si>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</si>
  <si>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</si>
  <si>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</si>
  <si>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</si>
  <si>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</si>
  <si>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</si>
  <si>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</si>
  <si>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</si>
  <si>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</si>
  <si>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</si>
  <si>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</si>
  <si>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</si>
  <si>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</si>
  <si>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</si>
  <si>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</si>
  <si>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</si>
  <si>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</si>
  <si>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</si>
  <si>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</si>
  <si>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</si>
  <si>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</si>
  <si>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</si>
  <si>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</si>
  <si>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</si>
  <si>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</si>
  <si>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</si>
  <si>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</si>
  <si>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</si>
  <si>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</si>
  <si>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</si>
  <si>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</si>
  <si>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</si>
  <si>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</si>
  <si>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</si>
  <si>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</si>
  <si>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</si>
  <si>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</si>
  <si>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</si>
  <si>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</si>
  <si>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</si>
  <si>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</si>
  <si>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</si>
  <si>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</si>
  <si>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</si>
  <si>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</si>
  <si>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</si>
  <si>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</si>
  <si>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</si>
  <si>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</si>
  <si>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</si>
  <si>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</si>
  <si>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</si>
  <si>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</si>
  <si>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</si>
  <si>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</si>
  <si>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</si>
  <si>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</si>
  <si>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</si>
  <si>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</si>
  <si>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</si>
  <si>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</si>
  <si>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</si>
  <si>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</si>
  <si>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</si>
  <si>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</si>
  <si>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</si>
  <si>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</si>
  <si>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</si>
  <si>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</si>
  <si>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</si>
  <si>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</si>
  <si>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</si>
  <si>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</si>
  <si>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</si>
  <si>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</si>
  <si>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</si>
  <si>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</si>
  <si>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</si>
  <si>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</si>
  <si>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</si>
  <si>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</si>
  <si>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</si>
  <si>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</si>
  <si>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</si>
  <si>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</si>
  <si>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</si>
  <si>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</si>
  <si>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</si>
  <si>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</si>
  <si>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</si>
  <si>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</si>
  <si>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</si>
  <si>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</si>
  <si>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</si>
  <si>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</si>
  <si>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</si>
  <si>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</si>
  <si>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</si>
  <si>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</si>
  <si>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</si>
  <si>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</si>
  <si>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</si>
  <si>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</si>
  <si>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</si>
  <si>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</si>
  <si>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</si>
  <si>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</si>
  <si>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</si>
  <si>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</si>
  <si>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</si>
  <si>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</si>
  <si>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</si>
  <si>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</si>
  <si>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</si>
  <si>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</si>
  <si>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</si>
  <si>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</si>
  <si>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</si>
  <si>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</si>
  <si>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</si>
  <si>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</si>
  <si>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</si>
  <si>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</si>
  <si>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</si>
  <si>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</si>
  <si>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</si>
  <si>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</si>
  <si>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</si>
  <si>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</si>
  <si>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</si>
  <si>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</si>
  <si>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</si>
  <si>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</si>
  <si>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</si>
  <si>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</si>
  <si>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</si>
  <si>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</si>
  <si>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</si>
  <si>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</si>
  <si>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</si>
  <si>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</si>
  <si>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</si>
  <si>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</si>
  <si>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</si>
  <si>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</si>
  <si>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</si>
  <si>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</si>
  <si>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</si>
  <si>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</si>
  <si>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</si>
  <si>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</si>
  <si>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</si>
  <si>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</si>
  <si>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</si>
  <si>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</si>
  <si>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</si>
  <si>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</si>
  <si>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</si>
  <si>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</si>
  <si>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</si>
  <si>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</si>
  <si>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</si>
  <si>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</si>
  <si>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</si>
  <si>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</si>
  <si>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</si>
  <si>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</si>
  <si>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</si>
  <si>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</si>
  <si>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</si>
  <si>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</si>
  <si>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</si>
  <si>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</si>
  <si>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</si>
  <si>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</si>
  <si>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</si>
  <si>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</si>
  <si>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</si>
  <si>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</si>
  <si>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</si>
  <si>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</si>
  <si>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</si>
  <si>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</si>
  <si>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</si>
  <si>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</si>
  <si>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</si>
  <si>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</si>
  <si>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</si>
  <si>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</si>
  <si>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</si>
  <si>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</si>
  <si>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</si>
  <si>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</si>
  <si>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</si>
  <si>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</si>
  <si>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</si>
  <si>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</si>
  <si>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</si>
  <si>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</si>
  <si>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</si>
  <si>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</si>
  <si>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</si>
  <si>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</si>
  <si>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</si>
  <si>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</si>
  <si>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</si>
  <si>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</si>
  <si>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</si>
  <si>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</si>
  <si>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</si>
  <si>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</si>
  <si>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</si>
  <si>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</si>
  <si>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</si>
  <si>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</si>
  <si>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</si>
  <si>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</si>
  <si>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</si>
  <si>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</si>
  <si>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</si>
  <si>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</si>
  <si>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</si>
  <si>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</si>
  <si>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</si>
  <si>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</si>
  <si>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</si>
  <si>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</si>
  <si>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</si>
  <si>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</si>
  <si>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</si>
  <si>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</si>
  <si>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</si>
  <si>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</si>
  <si>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</si>
  <si>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</si>
  <si>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</si>
  <si>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</si>
  <si>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</si>
  <si>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</si>
  <si>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</si>
  <si>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</si>
  <si>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</si>
  <si>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</si>
  <si>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</si>
  <si>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</si>
  <si>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</si>
  <si>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</si>
  <si>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</si>
  <si>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</si>
  <si>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</si>
  <si>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</si>
  <si>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</si>
  <si>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</si>
  <si>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</si>
  <si>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</si>
  <si>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</si>
  <si>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</si>
  <si>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</si>
  <si>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</si>
  <si>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</si>
  <si>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</si>
  <si>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</si>
  <si>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</si>
  <si>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</si>
  <si>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</si>
  <si>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</si>
  <si>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</si>
  <si>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</si>
  <si>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</si>
  <si>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</si>
  <si>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</si>
  <si>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</si>
  <si>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</si>
  <si>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</si>
  <si>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</si>
  <si>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</si>
  <si>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</si>
  <si>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</si>
  <si>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</si>
  <si>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</si>
  <si>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</si>
  <si>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</si>
  <si>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</si>
  <si>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</si>
  <si>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</si>
  <si>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</si>
  <si>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</si>
  <si>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</si>
  <si>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</si>
  <si>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</si>
  <si>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</si>
  <si>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</si>
  <si>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</si>
  <si>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</si>
  <si>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</si>
  <si>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</si>
  <si>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</si>
  <si>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</si>
  <si>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</si>
  <si>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</si>
  <si>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</si>
  <si>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</si>
  <si>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</si>
  <si>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</si>
  <si>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</si>
  <si>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</si>
  <si>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</si>
  <si>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</si>
  <si>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</si>
  <si>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</si>
  <si>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</si>
  <si>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</si>
  <si>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</si>
  <si>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</si>
  <si>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</si>
  <si>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</si>
  <si>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</si>
  <si>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</si>
  <si>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</si>
  <si>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</si>
  <si>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</si>
  <si>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</si>
  <si>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</si>
  <si>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</si>
  <si>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</si>
  <si>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</si>
  <si>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</si>
  <si>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</si>
  <si>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</si>
  <si>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</si>
  <si>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</si>
  <si>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</si>
  <si>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</si>
  <si>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</si>
  <si>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</si>
  <si>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</si>
  <si>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</si>
  <si>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</si>
  <si>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</si>
  <si>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</si>
  <si>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</si>
  <si>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</si>
  <si>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</si>
  <si>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</si>
  <si>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</si>
  <si>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</si>
  <si>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</si>
  <si>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</si>
  <si>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</si>
  <si>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</si>
  <si>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</si>
  <si>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</si>
  <si>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</si>
  <si>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</si>
  <si>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</si>
  <si>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</si>
  <si>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</si>
  <si>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</si>
  <si>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</si>
  <si>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</si>
  <si>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</si>
  <si>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</si>
  <si>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</si>
  <si>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</si>
  <si>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</si>
  <si>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</si>
  <si>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</si>
  <si>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</si>
  <si>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</si>
  <si>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</si>
  <si>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</si>
  <si>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</si>
  <si>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</si>
  <si>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</si>
  <si>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</si>
  <si>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</si>
  <si>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</si>
  <si>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</si>
  <si>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</si>
  <si>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</si>
  <si>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</si>
  <si>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</si>
  <si>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</si>
  <si>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</si>
  <si>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</si>
  <si>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</si>
  <si>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</si>
  <si>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</si>
  <si>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</si>
  <si>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</si>
  <si>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</si>
  <si>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</si>
  <si>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</si>
  <si>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</si>
  <si>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</si>
  <si>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</si>
  <si>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</si>
  <si>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</si>
  <si>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</si>
  <si>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</si>
  <si>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</si>
  <si>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</si>
  <si>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</si>
  <si>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</si>
  <si>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</si>
  <si>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</si>
  <si>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</si>
  <si>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</si>
  <si>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</si>
  <si>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</si>
  <si>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</si>
  <si>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</si>
  <si>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</si>
  <si>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</si>
  <si>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</si>
  <si>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</si>
  <si>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</si>
  <si>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</si>
  <si>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</si>
  <si>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</si>
  <si>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</si>
  <si>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</si>
  <si>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</si>
  <si>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</si>
  <si>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</si>
  <si>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</si>
  <si>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</si>
  <si>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</si>
  <si>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</si>
  <si>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</si>
  <si>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</si>
  <si>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</si>
  <si>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</si>
  <si>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</si>
  <si>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</si>
  <si>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</si>
  <si>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</si>
  <si>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</si>
  <si>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</si>
  <si>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</si>
  <si>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</si>
  <si>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</si>
  <si>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</si>
  <si>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</si>
  <si>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</si>
  <si>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</si>
  <si>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</si>
  <si>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</si>
  <si>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</si>
  <si>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</si>
  <si>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</si>
  <si>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</si>
  <si>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</si>
  <si>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</si>
  <si>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</si>
  <si>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</si>
  <si>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</si>
  <si>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</si>
  <si>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</si>
  <si>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</si>
  <si>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</si>
  <si>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</si>
  <si>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</si>
  <si>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</si>
  <si>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</si>
  <si>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</si>
  <si>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</si>
  <si>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</si>
  <si>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</si>
  <si>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</si>
  <si>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</si>
  <si>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</si>
  <si>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</si>
  <si>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</si>
  <si>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</si>
  <si>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</si>
  <si>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</si>
  <si>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</si>
  <si>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</si>
  <si>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</si>
  <si>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</si>
  <si>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</si>
  <si>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</si>
  <si>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</si>
  <si>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</si>
  <si>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</si>
  <si>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</si>
  <si>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</si>
  <si>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</si>
  <si>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</si>
  <si>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</si>
  <si>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</si>
  <si>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</si>
  <si>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</si>
  <si>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</si>
  <si>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</si>
  <si>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</si>
  <si>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</si>
  <si>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</si>
  <si>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</si>
  <si>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</si>
  <si>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</si>
  <si>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</si>
  <si>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</si>
  <si>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</si>
  <si>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</si>
  <si>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</si>
  <si>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</si>
  <si>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</si>
  <si>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</si>
  <si>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</si>
  <si>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</si>
  <si>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</si>
  <si>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</si>
  <si>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</si>
  <si>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</si>
  <si>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</si>
  <si>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</si>
  <si>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</si>
  <si>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</si>
  <si>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</si>
  <si>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</si>
  <si>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</si>
  <si>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</si>
  <si>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</si>
  <si>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</si>
  <si>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</si>
  <si>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</si>
  <si>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</si>
  <si>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</si>
  <si>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</si>
  <si>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</si>
  <si>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</si>
  <si>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</si>
  <si>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</si>
  <si>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</si>
  <si>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</si>
  <si>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</si>
  <si>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</si>
  <si>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</si>
  <si>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</si>
  <si>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</si>
  <si>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</si>
  <si>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</si>
  <si>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</si>
  <si>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</si>
  <si>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</si>
  <si>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</si>
  <si>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</si>
  <si>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</si>
  <si>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</si>
  <si>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</si>
  <si>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</si>
  <si>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</si>
  <si>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</si>
  <si>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</si>
  <si>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</si>
  <si>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</si>
  <si>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</si>
  <si>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</si>
  <si>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</si>
  <si>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</si>
  <si>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</si>
  <si>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</si>
  <si>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</si>
  <si>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</si>
  <si>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</si>
  <si>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</si>
  <si>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</si>
  <si>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</si>
  <si>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</si>
  <si>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</si>
  <si>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</si>
  <si>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</si>
  <si>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</si>
  <si>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</si>
  <si>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</si>
  <si>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</si>
  <si>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</si>
  <si>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</si>
  <si>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</si>
  <si>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</si>
  <si>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</si>
  <si>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</si>
  <si>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</si>
  <si>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</si>
  <si>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</si>
  <si>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</si>
  <si>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</si>
  <si>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</si>
  <si>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</si>
  <si>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</si>
  <si>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</si>
  <si>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</si>
  <si>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</si>
  <si>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</si>
  <si>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</si>
  <si>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</si>
  <si>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</si>
  <si>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</si>
  <si>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</si>
  <si>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</si>
  <si>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</si>
  <si>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</si>
  <si>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</si>
  <si>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</si>
  <si>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</si>
  <si>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</si>
  <si>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</si>
  <si>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</si>
  <si>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</si>
  <si>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</si>
  <si>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</si>
  <si>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</si>
  <si>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</si>
  <si>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</si>
  <si>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</si>
  <si>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064+073+081+112+128+140+157+158)</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</si>
  <si>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</si>
  <si>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</si>
  <si>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</si>
  <si>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</si>
  <si>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</si>
  <si>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</si>
  <si>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</si>
  <si>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</si>
  <si>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</si>
  <si>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</si>
  <si>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</si>
  <si>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</si>
  <si>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</si>
  <si>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</si>
  <si>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</si>
  <si>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</si>
  <si>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</si>
  <si>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</si>
  <si>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</si>
  <si>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080)</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</si>
  <si>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</si>
  <si>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</si>
  <si>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</si>
  <si>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</si>
  <si>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</si>
  <si>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</si>
  <si>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</si>
  <si>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</si>
  <si>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</si>
  <si>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</si>
  <si>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</si>
  <si>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</si>
  <si>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129</t>
  </si>
  <si>
    <t>Ostala potraživanja</t>
  </si>
  <si>
    <t>13</t>
  </si>
  <si>
    <t>Potraživanja za dane zajmove (AOP 082+100-111)</t>
  </si>
  <si>
    <t>Zajmovi - tuzemni (AOP 083 do 099)</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</si>
  <si>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</si>
  <si>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</si>
  <si>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</si>
  <si>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</si>
  <si>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</si>
  <si>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</si>
  <si>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</si>
  <si>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</si>
  <si>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</si>
  <si>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</si>
  <si>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</si>
  <si>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</si>
  <si>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</si>
  <si>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</si>
  <si>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</si>
  <si>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</si>
  <si>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</si>
  <si>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</si>
  <si>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</si>
  <si>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</si>
  <si>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</si>
  <si>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</si>
  <si>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</si>
  <si>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</si>
  <si>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</si>
  <si>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</si>
  <si>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</si>
  <si>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</si>
  <si>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</si>
  <si>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</si>
  <si>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</si>
  <si>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</si>
  <si>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</si>
  <si>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</si>
  <si>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101 do 110)</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</si>
  <si>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</si>
  <si>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</si>
  <si>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</si>
  <si>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</si>
  <si>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</si>
  <si>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</si>
  <si>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</si>
  <si>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</si>
  <si>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</si>
  <si>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</si>
  <si>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</si>
  <si>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</si>
  <si>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</si>
  <si>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</si>
  <si>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</si>
  <si>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</si>
  <si>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</si>
  <si>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</si>
  <si>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</si>
  <si>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</si>
  <si>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</si>
  <si>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</si>
  <si>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</si>
  <si>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113+120-127)</t>
  </si>
  <si>
    <t>Vrijednosni papiri - tuzemni (AOP 114 do 119)</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</si>
  <si>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</si>
  <si>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</si>
  <si>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</si>
  <si>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</si>
  <si>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</si>
  <si>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</si>
  <si>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</si>
  <si>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</si>
  <si>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</si>
  <si>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</si>
  <si>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</si>
  <si>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</si>
  <si>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121 do 126)</t>
  </si>
  <si>
    <t>1412</t>
  </si>
  <si>
    <t>1422</t>
  </si>
  <si>
    <t>1432</t>
  </si>
  <si>
    <t>1442</t>
  </si>
  <si>
    <t>1452</t>
  </si>
  <si>
    <t>1462</t>
  </si>
  <si>
    <t>149</t>
  </si>
  <si>
    <t>Ispravak vrijednosti vrijednosnih papira</t>
  </si>
  <si>
    <t>15</t>
  </si>
  <si>
    <t>Dionice i udjeli u glavnici (AOP 129+136-139)</t>
  </si>
  <si>
    <t>Dionice i udjeli u glavnici - tuzemni (AOP 130 do 135)</t>
  </si>
  <si>
    <t>1512</t>
  </si>
  <si>
    <t>1513</t>
  </si>
  <si>
    <t>1514</t>
  </si>
  <si>
    <t>1521</t>
  </si>
  <si>
    <t>1531</t>
  </si>
  <si>
    <t>1541</t>
  </si>
  <si>
    <t>Dionice i udjeli u glavnici - inozemni (AOP 137+138)</t>
  </si>
  <si>
    <t>1532</t>
  </si>
  <si>
    <t>1542</t>
  </si>
  <si>
    <t>159</t>
  </si>
  <si>
    <t>Ispravak vrijednosti dionica i udjela u glavnici</t>
  </si>
  <si>
    <t>16</t>
  </si>
  <si>
    <t>Potraživanja za prihode poslovanja (AOP 141+142+143+151+152+153+154+155-156)</t>
  </si>
  <si>
    <t>161</t>
  </si>
  <si>
    <t>Potraživanja za poreze</t>
  </si>
  <si>
    <t>162</t>
  </si>
  <si>
    <t>Potraživanja za doprinose</t>
  </si>
  <si>
    <t>163</t>
  </si>
  <si>
    <t>Potraživanja za pomoći iz inozemstva i od subjekata unutar općeg proračuna (AOP 144 do 150)</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</si>
  <si>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</si>
  <si>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</si>
  <si>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</si>
  <si>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</si>
  <si>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</si>
  <si>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</si>
  <si>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</si>
  <si>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</si>
  <si>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</si>
  <si>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</si>
  <si>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</si>
  <si>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</si>
  <si>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</si>
  <si>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</si>
  <si>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</si>
  <si>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</si>
  <si>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</si>
  <si>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</si>
  <si>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</si>
  <si>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</si>
  <si>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</si>
  <si>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</si>
  <si>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</si>
  <si>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</si>
  <si>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</si>
  <si>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</si>
  <si>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</si>
  <si>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t>
  </si>
  <si>
    <t>Rashodi budućih razdoblja i nedospjela naplata prihoda (AOP 159 do 161)</t>
  </si>
  <si>
    <t>191</t>
  </si>
  <si>
    <t>Unaprijed plaćeni rashodi budućih razdoblja</t>
  </si>
  <si>
    <t>192</t>
  </si>
  <si>
    <t>Nedospjela naplata prihoda</t>
  </si>
  <si>
    <t>193</t>
  </si>
  <si>
    <t>Kontinuirani rashodi budućih razdoblja</t>
  </si>
  <si>
    <t>OBVEZE I VLASTITI IZVORI (AOP 163+223)</t>
  </si>
  <si>
    <t>2</t>
  </si>
  <si>
    <t xml:space="preserve">Obveze (AOP 164+175+176+192+220) </t>
  </si>
  <si>
    <t>23</t>
  </si>
  <si>
    <t>Obveze za rashode poslovanja (AOP 165 do 167 + 171 do 174)</t>
  </si>
  <si>
    <t>231</t>
  </si>
  <si>
    <t>Obveze za zaposlene</t>
  </si>
  <si>
    <t>232</t>
  </si>
  <si>
    <t>Obveze za materijalne rashode</t>
  </si>
  <si>
    <t>234</t>
  </si>
  <si>
    <t>Obveze za financijske rashode (AOP 168 do 170)</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</si>
  <si>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</si>
  <si>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</si>
  <si>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</si>
  <si>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</si>
  <si>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</si>
  <si>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</si>
  <si>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</si>
  <si>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</si>
  <si>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</si>
  <si>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</si>
  <si>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</si>
  <si>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</si>
  <si>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</si>
  <si>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</si>
  <si>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</si>
  <si>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</si>
  <si>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</si>
  <si>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177+184-191)</t>
  </si>
  <si>
    <t>Obveze za vrijednosne papire - tuzemne (AOP 178 do 183)</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</si>
  <si>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</si>
  <si>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</si>
  <si>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</si>
  <si>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</si>
  <si>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</si>
  <si>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</si>
  <si>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</si>
  <si>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</si>
  <si>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</si>
  <si>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</si>
  <si>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</si>
  <si>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</si>
  <si>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185 do 190)</t>
  </si>
  <si>
    <t>2512</t>
  </si>
  <si>
    <t>2522</t>
  </si>
  <si>
    <t>2532</t>
  </si>
  <si>
    <t>2542</t>
  </si>
  <si>
    <t>2552</t>
  </si>
  <si>
    <t>2562</t>
  </si>
  <si>
    <t>259</t>
  </si>
  <si>
    <t>Ispravak vrijednosti obveza za vrijednosne papire</t>
  </si>
  <si>
    <t>26</t>
  </si>
  <si>
    <t>Obveze za kredite i zajmove (AOP 193+210)</t>
  </si>
  <si>
    <t>Obveze za kredite i zajmove - tuzemne (AOP 194 do 209)</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</si>
  <si>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</si>
  <si>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</si>
  <si>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</si>
  <si>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</si>
  <si>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</si>
  <si>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</si>
  <si>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</si>
  <si>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</si>
  <si>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</si>
  <si>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</si>
  <si>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</si>
  <si>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</si>
  <si>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</si>
  <si>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</si>
  <si>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</si>
  <si>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</si>
  <si>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</si>
  <si>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</si>
  <si>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</si>
  <si>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</si>
  <si>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</si>
  <si>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</si>
  <si>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</si>
  <si>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</si>
  <si>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</si>
  <si>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</si>
  <si>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</si>
  <si>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</si>
  <si>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</si>
  <si>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</si>
  <si>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</si>
  <si>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</si>
  <si>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211 do 219)</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</si>
  <si>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</si>
  <si>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</si>
  <si>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</si>
  <si>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</si>
  <si>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</si>
  <si>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</si>
  <si>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</si>
  <si>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</si>
  <si>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</si>
  <si>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</si>
  <si>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</si>
  <si>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</si>
  <si>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221+222)</t>
  </si>
  <si>
    <t>291</t>
  </si>
  <si>
    <t>Odgođeno plaćanje rashoda</t>
  </si>
  <si>
    <t>292</t>
  </si>
  <si>
    <t>Naplaćeni prihodi budućih razdoblja</t>
  </si>
  <si>
    <t>9</t>
  </si>
  <si>
    <t>Vlastiti izvori (224 + 232 - 236 + 240 do 242)</t>
  </si>
  <si>
    <t>91</t>
  </si>
  <si>
    <t>Vlastiti izvori i ispravak vlastitih izvora (AOP 225-228)</t>
  </si>
  <si>
    <t>911</t>
  </si>
  <si>
    <t>Vlastiti izvori (AOP 226+227)</t>
  </si>
  <si>
    <t>9111</t>
  </si>
  <si>
    <t>Vlastiti izvori iz proračuna</t>
  </si>
  <si>
    <t>9112</t>
  </si>
  <si>
    <t>Ostali vlastiti izvori</t>
  </si>
  <si>
    <t>912</t>
  </si>
  <si>
    <t>Ispravak vlastitih izvora za obveze (AOP 229+230)</t>
  </si>
  <si>
    <t>9121</t>
  </si>
  <si>
    <t>Ispravak vlastitih izvora iz proračuna za obveze</t>
  </si>
  <si>
    <t>9122</t>
  </si>
  <si>
    <t>Ispravak ostalih vlastitih izvora za obveze</t>
  </si>
  <si>
    <t>922</t>
  </si>
  <si>
    <t>Višak/manjak prihoda (ne upisuje se podatak)</t>
  </si>
  <si>
    <t>9221</t>
  </si>
  <si>
    <t>Višak prihoda (AOP 233 do 235)</t>
  </si>
  <si>
    <t>92211</t>
  </si>
  <si>
    <t>Višak prihoda poslovanja</t>
  </si>
  <si>
    <t>92212</t>
  </si>
  <si>
    <t>Višak prihoda od nefinancijske imovine</t>
  </si>
  <si>
    <t>92213</t>
  </si>
  <si>
    <t>Višak primitaka od financijske imovine</t>
  </si>
  <si>
    <t>9222</t>
  </si>
  <si>
    <t>Manjak prihoda (AOP 237 do 239)</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</si>
  <si>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</si>
  <si>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</si>
  <si>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</si>
  <si>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</si>
  <si>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</si>
  <si>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</si>
  <si>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</si>
  <si>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</si>
  <si>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</si>
  <si>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</si>
  <si>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</si>
  <si>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</si>
  <si>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</si>
  <si>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</si>
  <si>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</si>
  <si>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245)</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</si>
  <si>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</si>
  <si>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</si>
  <si>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</si>
  <si>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</si>
  <si>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</si>
  <si>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</si>
  <si>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</si>
  <si>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</si>
  <si>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</si>
  <si>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</si>
  <si>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</si>
  <si>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</si>
  <si>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</si>
  <si>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</si>
  <si>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</si>
  <si>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</si>
  <si>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</si>
  <si>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</si>
  <si>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</si>
  <si>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</si>
  <si>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</si>
  <si>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</si>
  <si>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</si>
  <si>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</si>
  <si>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</si>
  <si>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</si>
  <si>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</si>
  <si>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</si>
  <si>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</si>
  <si>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</si>
  <si>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</si>
  <si>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</si>
  <si>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</si>
  <si>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</si>
  <si>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</si>
  <si>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</si>
  <si>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</si>
  <si>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</si>
  <si>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</si>
  <si>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</si>
  <si>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</si>
  <si>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</si>
  <si>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</si>
  <si>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</si>
  <si>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</si>
  <si>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</si>
  <si>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</si>
  <si>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</si>
  <si>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</si>
  <si>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</si>
  <si>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</si>
  <si>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</si>
  <si>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</si>
  <si>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</si>
  <si>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</si>
  <si>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</si>
  <si>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</si>
  <si>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</si>
  <si>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</si>
  <si>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</si>
  <si>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</si>
  <si>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</si>
  <si>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</si>
  <si>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</si>
  <si>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</si>
  <si>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</si>
  <si>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</si>
  <si>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</si>
  <si>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</si>
  <si>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</si>
  <si>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</si>
  <si>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</si>
  <si>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</si>
  <si>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</si>
  <si>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</si>
  <si>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</si>
  <si>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</si>
  <si>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</si>
  <si>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</si>
  <si>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</si>
  <si>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</si>
  <si>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</si>
  <si>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</si>
  <si>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</si>
  <si>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</si>
  <si>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</si>
  <si>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</si>
  <si>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</si>
  <si>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</si>
  <si>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</si>
  <si>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</si>
  <si>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</si>
  <si>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</si>
  <si>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</si>
  <si>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</si>
  <si>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</si>
  <si>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</si>
  <si>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</si>
  <si>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</si>
  <si>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</si>
  <si>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</si>
  <si>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</si>
  <si>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</si>
  <si>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</si>
  <si>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</si>
  <si>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</si>
  <si>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</si>
  <si>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</si>
  <si>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</si>
  <si>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</si>
  <si>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</si>
  <si>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</si>
  <si>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</si>
  <si>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</si>
  <si>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</si>
  <si>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</si>
  <si>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</si>
  <si>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</si>
  <si>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</si>
  <si>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</si>
  <si>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</si>
  <si>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</si>
  <si>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</si>
  <si>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</si>
  <si>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</si>
  <si>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</si>
  <si>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</si>
  <si>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</si>
  <si>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</si>
  <si>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</si>
  <si>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</si>
  <si>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</si>
  <si>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</si>
  <si>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</si>
  <si>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</si>
  <si>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</si>
  <si>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</si>
  <si>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</si>
  <si>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</si>
  <si>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</si>
  <si>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</si>
  <si>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</si>
  <si>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</si>
  <si>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</si>
  <si>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</si>
  <si>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</si>
  <si>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</si>
  <si>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</si>
  <si>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</si>
  <si>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</si>
  <si>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</si>
  <si>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</si>
  <si>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</si>
  <si>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</si>
  <si>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</si>
  <si>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</si>
  <si>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</si>
  <si>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</si>
  <si>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</si>
  <si>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</si>
  <si>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</si>
  <si>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</si>
  <si>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</si>
  <si>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</si>
  <si>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</si>
  <si>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</si>
  <si>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</si>
  <si>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</si>
  <si>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</si>
  <si>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</si>
  <si>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</si>
  <si>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</si>
  <si>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</si>
  <si>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</si>
  <si>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</si>
  <si>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</si>
  <si>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</si>
  <si>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</si>
  <si>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</si>
  <si>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</si>
  <si>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</si>
  <si>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</si>
  <si>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</si>
  <si>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</si>
  <si>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</si>
  <si>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</si>
  <si>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</si>
  <si>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</si>
  <si>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</si>
  <si>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</si>
  <si>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</si>
  <si>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</si>
  <si>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</si>
  <si>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</si>
  <si>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</si>
  <si>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</si>
  <si>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</si>
  <si>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</si>
  <si>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</si>
  <si>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</si>
  <si>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</si>
  <si>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</si>
  <si>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</si>
  <si>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</si>
  <si>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</si>
  <si>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</si>
  <si>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</si>
  <si>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</si>
  <si>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</si>
  <si>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</si>
  <si>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</si>
  <si>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</si>
  <si>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</si>
  <si>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</si>
  <si>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</si>
  <si>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</si>
  <si>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</si>
  <si>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</si>
  <si>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</si>
  <si>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</si>
  <si>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</si>
  <si>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</si>
  <si>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</si>
  <si>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</si>
  <si>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</si>
  <si>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</si>
  <si>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</si>
  <si>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</si>
  <si>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</si>
  <si>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</si>
  <si>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</si>
  <si>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</si>
  <si>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</si>
  <si>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</si>
  <si>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</si>
  <si>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</si>
  <si>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</si>
  <si>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</si>
  <si>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</si>
  <si>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</si>
  <si>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</si>
  <si>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</si>
  <si>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</si>
  <si>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</si>
  <si>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</si>
  <si>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</si>
  <si>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</si>
  <si>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</si>
  <si>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</si>
  <si>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</si>
  <si>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</si>
  <si>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</si>
  <si>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</si>
  <si>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</si>
  <si>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</si>
  <si>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</si>
  <si>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</si>
  <si>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</si>
  <si>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</si>
  <si>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</si>
  <si>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</si>
  <si>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</si>
  <si>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</si>
  <si>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</si>
  <si>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</si>
  <si>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</si>
  <si>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</si>
  <si>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</si>
  <si>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</si>
  <si>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</si>
  <si>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</si>
  <si>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</si>
  <si>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</si>
  <si>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</si>
  <si>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</si>
  <si>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</si>
  <si>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</si>
  <si>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</si>
  <si>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</si>
  <si>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</si>
  <si>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</si>
  <si>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</si>
  <si>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</si>
  <si>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</si>
  <si>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</si>
  <si>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</si>
  <si>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</si>
  <si>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</si>
  <si>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</si>
  <si>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</si>
  <si>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</si>
  <si>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</si>
  <si>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</si>
  <si>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</si>
  <si>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</si>
  <si>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</si>
  <si>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</si>
  <si>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</si>
  <si>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</si>
  <si>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</si>
  <si>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</si>
  <si>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</si>
  <si>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</si>
  <si>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</si>
  <si>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</si>
  <si>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</si>
  <si>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</si>
  <si>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</si>
  <si>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</si>
  <si>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</si>
  <si>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</si>
  <si>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</si>
  <si>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</si>
  <si>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</si>
  <si>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</si>
  <si>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</si>
  <si>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</si>
  <si>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</si>
  <si>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</si>
  <si>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</si>
  <si>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</si>
  <si>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</si>
  <si>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</si>
  <si>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</si>
  <si>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</si>
  <si>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</si>
  <si>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</si>
  <si>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</si>
  <si>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</si>
  <si>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</si>
  <si>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</si>
  <si>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</si>
  <si>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</si>
  <si>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</si>
  <si>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</si>
  <si>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</si>
  <si>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</si>
  <si>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</si>
  <si>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</si>
  <si>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</si>
  <si>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</si>
  <si>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</si>
  <si>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</si>
  <si>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</si>
  <si>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</si>
  <si>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</si>
  <si>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</si>
  <si>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</si>
  <si>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</si>
  <si>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</si>
  <si>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</si>
  <si>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</si>
  <si>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</si>
  <si>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</si>
  <si>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</si>
  <si>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</si>
  <si>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</si>
  <si>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</si>
  <si>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</si>
  <si>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</si>
  <si>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</si>
  <si>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</si>
  <si>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</si>
  <si>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</si>
  <si>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</si>
  <si>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</si>
  <si>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</si>
  <si>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</si>
  <si>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</si>
  <si>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</si>
  <si>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</si>
  <si>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</si>
  <si>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</si>
  <si>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</si>
  <si>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</si>
  <si>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</si>
  <si>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</si>
  <si>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</si>
  <si>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</si>
  <si>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</si>
  <si>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</si>
  <si>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</si>
  <si>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</si>
  <si>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</si>
  <si>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</si>
  <si>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</si>
  <si>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</si>
  <si>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</si>
  <si>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</si>
  <si>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</si>
  <si>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</si>
  <si>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</si>
  <si>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</si>
  <si>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</si>
  <si>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</si>
  <si>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</si>
  <si>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</si>
  <si>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</si>
  <si>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</si>
  <si>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</si>
  <si>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</si>
  <si>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</si>
  <si>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</si>
  <si>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</si>
  <si>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</si>
  <si>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</si>
  <si>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</si>
  <si>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</si>
  <si>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</si>
  <si>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</si>
  <si>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</si>
  <si>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</si>
  <si>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</si>
  <si>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</si>
  <si>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</si>
  <si>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</si>
  <si>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</si>
  <si>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</si>
  <si>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</si>
  <si>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</si>
  <si>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</si>
  <si>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</si>
  <si>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</si>
  <si>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</si>
  <si>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</si>
  <si>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</si>
  <si>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</si>
  <si>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</si>
  <si>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</si>
  <si>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</si>
  <si>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</si>
  <si>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</si>
  <si>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</si>
  <si>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</si>
  <si>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</si>
  <si>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</si>
  <si>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</si>
  <si>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</si>
  <si>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</si>
  <si>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</si>
  <si>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</si>
  <si>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</si>
  <si>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</si>
  <si>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</si>
  <si>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</si>
  <si>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</si>
  <si>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</si>
  <si>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</si>
  <si>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</si>
  <si>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</si>
  <si>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</si>
  <si>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</si>
  <si>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</si>
  <si>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</si>
  <si>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</si>
  <si>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</si>
  <si>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</si>
  <si>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</si>
  <si>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</si>
  <si>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</si>
  <si>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</si>
  <si>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</si>
  <si>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</si>
  <si>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</si>
  <si>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</si>
  <si>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</si>
  <si>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</si>
  <si>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</si>
  <si>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</si>
  <si>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</si>
  <si>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</si>
  <si>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</si>
  <si>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</si>
  <si>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</si>
  <si>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</si>
  <si>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</si>
  <si>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</si>
  <si>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</si>
  <si>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</si>
  <si>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</si>
  <si>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</si>
  <si>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</si>
  <si>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</si>
  <si>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</si>
  <si>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</si>
  <si>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</si>
  <si>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</si>
  <si>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</si>
  <si>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</si>
  <si>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</si>
  <si>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</si>
  <si>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</si>
  <si>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</si>
  <si>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</si>
  <si>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</si>
  <si>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</si>
  <si>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</si>
  <si>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</si>
  <si>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</si>
  <si>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</si>
  <si>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</si>
  <si>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</si>
  <si>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</si>
  <si>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</si>
  <si>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</si>
  <si>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</si>
  <si>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</si>
  <si>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</si>
  <si>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</si>
  <si>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</si>
  <si>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</si>
  <si>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</si>
  <si>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</si>
  <si>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</si>
  <si>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</si>
  <si>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</si>
  <si>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</si>
  <si>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</si>
  <si>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</si>
  <si>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</si>
  <si>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</si>
  <si>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</si>
  <si>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</si>
  <si>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</si>
  <si>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</si>
  <si>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</si>
  <si>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</si>
  <si>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</si>
  <si>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</si>
  <si>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</si>
  <si>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</si>
  <si>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</si>
  <si>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</si>
  <si>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</si>
  <si>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</si>
  <si>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</si>
  <si>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</si>
  <si>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</si>
  <si>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</si>
  <si>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</si>
  <si>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</si>
  <si>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</si>
  <si>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</si>
  <si>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</si>
  <si>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</si>
  <si>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</si>
  <si>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</si>
  <si>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</si>
  <si>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</si>
  <si>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</si>
  <si>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</si>
  <si>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</si>
  <si>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</si>
  <si>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</si>
  <si>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</si>
  <si>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</si>
  <si>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</si>
  <si>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</si>
  <si>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</si>
  <si>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</si>
  <si>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</si>
  <si>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</si>
  <si>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</si>
  <si>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</si>
  <si>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</si>
  <si>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</si>
  <si>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</si>
  <si>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</si>
  <si>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</si>
  <si>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</si>
  <si>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</si>
  <si>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</si>
  <si>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</si>
  <si>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</si>
  <si>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</si>
  <si>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</si>
  <si>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</si>
  <si>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</si>
  <si>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</si>
  <si>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</si>
  <si>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</si>
  <si>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</si>
  <si>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</si>
  <si>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</si>
  <si>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</si>
  <si>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</si>
  <si>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</si>
  <si>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</si>
  <si>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</si>
  <si>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</si>
  <si>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</si>
  <si>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</si>
  <si>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</si>
  <si>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</si>
  <si>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</si>
  <si>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</si>
  <si>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</si>
  <si>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</si>
  <si>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</si>
  <si>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</si>
  <si>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</si>
  <si>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</si>
  <si>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</si>
  <si>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</si>
  <si>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</si>
  <si>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030,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</si>
  <si>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</si>
  <si>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</si>
  <si>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</si>
  <si>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</si>
  <si>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</si>
  <si>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</si>
  <si>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</si>
  <si>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</si>
  <si>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</si>
  <si>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</si>
  <si>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</si>
  <si>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</si>
  <si>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</si>
  <si>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</si>
  <si>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</si>
  <si>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</si>
  <si>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</si>
  <si>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</si>
  <si>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</si>
  <si>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</si>
  <si>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</si>
  <si>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</si>
  <si>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</si>
  <si>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</si>
  <si>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</si>
  <si>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</si>
  <si>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</si>
  <si>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</si>
  <si>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</si>
  <si>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</si>
  <si>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</si>
  <si>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</si>
  <si>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</si>
  <si>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</si>
  <si>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</si>
  <si>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</si>
  <si>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</si>
  <si>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</si>
  <si>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</si>
  <si>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</si>
  <si>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</si>
  <si>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</si>
  <si>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</si>
  <si>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</si>
  <si>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</si>
  <si>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</si>
  <si>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</si>
  <si>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</si>
  <si>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</si>
  <si>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</si>
  <si>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</si>
  <si>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</si>
  <si>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</si>
  <si>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</si>
  <si>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</si>
  <si>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</si>
  <si>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</si>
  <si>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</si>
  <si>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</si>
  <si>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</si>
  <si>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</si>
  <si>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</si>
  <si>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</si>
  <si>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</si>
  <si>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</si>
  <si>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</si>
  <si>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</si>
  <si>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</si>
  <si>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</si>
  <si>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</si>
  <si>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</si>
  <si>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</si>
  <si>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</si>
  <si>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</si>
  <si>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</si>
  <si>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</si>
  <si>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</si>
  <si>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</si>
  <si>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</si>
  <si>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</si>
  <si>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</si>
  <si>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</si>
  <si>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</si>
  <si>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</si>
  <si>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</si>
  <si>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</si>
  <si>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</si>
  <si>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</si>
  <si>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</si>
  <si>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</si>
  <si>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</si>
  <si>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</si>
  <si>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</si>
  <si>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</si>
  <si>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</si>
  <si>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</si>
  <si>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</si>
  <si>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</si>
  <si>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</si>
  <si>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162). Dopušteno je odstupanje od 1kn zbog zaokruživanja. Ako kontrola javlja pogrešku, znači da je razlika iznosa za ove dvije AOP oznake veća od 1. Ispravite podatke.</t>
  </si>
  <si>
    <t>AOP oznake 233 i 237 ne mogu biti popunjene istovremeno ni u jednom stupcu obrasca</t>
  </si>
  <si>
    <t>AOP oznake 234 i 238 ne mogu biti popunjene istovremeno ni u jednom stupcu obrasca</t>
  </si>
  <si>
    <t>Aop oznake 235 i 239 ne mogu biti popunjene istovremeno ni u jednom stupcu obrasca</t>
  </si>
  <si>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</si>
  <si>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</si>
  <si>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</si>
  <si>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</si>
  <si>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</si>
  <si>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</si>
  <si>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</si>
  <si>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</si>
  <si>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</si>
  <si>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</si>
  <si>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</si>
  <si>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</si>
  <si>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</si>
  <si>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</si>
  <si>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</si>
  <si>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t>AOP 140 mora biti jednak zbroju AOP-a: 248+249 u oba stupca podataka. Dopušteno je odstupanje od 1kn zbog zaokruživanja.</t>
  </si>
  <si>
    <t>AOP 157 mora biti jednak zbroju AOP-a: 250+251 u oba stupca podataka. Dopušteno je odstupanje od 1kn zbog zaokruživanja.</t>
  </si>
  <si>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</si>
  <si>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</si>
  <si>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</si>
  <si>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</si>
  <si>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</si>
  <si>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</si>
  <si>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Vrijednost svake AOP oznake koja nije sumarna može imati upisan samo iznos povećanja ili iznos smanjenja (ne mogu oba stupca biti popunjena istovremeno). Ako je neka AOP oznaka popunjena u oba stupca, obrazac je u grešci.</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</si>
  <si>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</si>
  <si>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</si>
  <si>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</si>
  <si>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</si>
  <si>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</si>
  <si>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</si>
  <si>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</si>
  <si>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</si>
  <si>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</si>
  <si>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</si>
  <si>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</si>
  <si>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</si>
  <si>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</si>
  <si>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</si>
  <si>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</si>
  <si>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</si>
  <si>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</si>
  <si>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</si>
  <si>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</si>
  <si>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</si>
  <si>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</si>
  <si>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</si>
  <si>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</si>
  <si>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</si>
  <si>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</si>
  <si>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</si>
  <si>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</si>
  <si>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</si>
  <si>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</si>
  <si>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</si>
  <si>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</si>
  <si>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</si>
  <si>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</si>
  <si>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</si>
  <si>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</si>
  <si>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</si>
  <si>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</si>
  <si>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</si>
  <si>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</si>
  <si>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</si>
  <si>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</si>
  <si>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</si>
  <si>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</si>
  <si>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</si>
  <si>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</si>
  <si>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</si>
  <si>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</si>
  <si>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</si>
  <si>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</si>
  <si>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</si>
  <si>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</si>
  <si>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</si>
  <si>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</si>
  <si>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</si>
  <si>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</si>
  <si>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</si>
  <si>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</si>
  <si>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</si>
  <si>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</si>
  <si>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</si>
  <si>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</si>
  <si>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</si>
  <si>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</si>
  <si>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</si>
  <si>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</si>
  <si>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</si>
  <si>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</si>
  <si>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</si>
  <si>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</si>
  <si>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</si>
  <si>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</si>
  <si>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</si>
  <si>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</si>
  <si>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</si>
  <si>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</si>
  <si>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</si>
  <si>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</si>
  <si>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</si>
  <si>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</si>
  <si>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</si>
  <si>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</si>
  <si>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</si>
  <si>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</si>
  <si>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</si>
  <si>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</si>
  <si>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</si>
  <si>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</si>
  <si>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</si>
  <si>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</si>
  <si>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</si>
  <si>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</si>
  <si>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</si>
  <si>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</si>
  <si>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</si>
  <si>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</si>
  <si>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</si>
  <si>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</si>
  <si>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</si>
  <si>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</si>
  <si>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</si>
  <si>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</si>
  <si>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</si>
  <si>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</si>
  <si>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</si>
  <si>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</si>
  <si>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</si>
  <si>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</si>
  <si>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</si>
  <si>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</si>
  <si>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</si>
  <si>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</si>
  <si>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</si>
  <si>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</si>
  <si>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</si>
  <si>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</si>
  <si>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</si>
  <si>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</si>
  <si>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</si>
  <si>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</si>
  <si>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</si>
  <si>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</si>
  <si>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</si>
  <si>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</si>
  <si>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</si>
  <si>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</si>
  <si>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</si>
  <si>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</si>
  <si>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</si>
  <si>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</si>
  <si>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</si>
  <si>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</si>
  <si>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</si>
  <si>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</si>
  <si>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</si>
  <si>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</si>
  <si>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</si>
  <si>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</si>
  <si>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</si>
  <si>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</si>
  <si>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</si>
  <si>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</si>
  <si>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</si>
  <si>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</si>
  <si>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</si>
  <si>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</si>
  <si>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</si>
  <si>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</si>
  <si>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</si>
  <si>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</si>
  <si>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</si>
  <si>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</si>
  <si>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</si>
  <si>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</si>
  <si>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</si>
  <si>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</si>
  <si>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</si>
  <si>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</si>
  <si>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</si>
  <si>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</si>
  <si>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</si>
  <si>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</si>
  <si>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</si>
  <si>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</si>
  <si>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</si>
  <si>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</si>
  <si>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</si>
  <si>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</si>
  <si>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</si>
  <si>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</si>
  <si>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</si>
  <si>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</si>
  <si>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</si>
  <si>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</si>
  <si>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</si>
  <si>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</si>
  <si>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</si>
  <si>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</si>
  <si>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</si>
  <si>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</si>
  <si>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</si>
  <si>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</si>
  <si>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</si>
  <si>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</si>
  <si>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</si>
  <si>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</si>
  <si>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</si>
  <si>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</si>
  <si>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</si>
  <si>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</si>
  <si>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</si>
  <si>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</si>
  <si>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</si>
  <si>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</si>
  <si>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</si>
  <si>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</si>
  <si>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</si>
  <si>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</si>
  <si>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</si>
  <si>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</si>
  <si>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</si>
  <si>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</si>
  <si>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</si>
  <si>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</si>
  <si>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</si>
  <si>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</si>
  <si>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</si>
  <si>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</si>
  <si>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</si>
  <si>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</si>
  <si>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</si>
  <si>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</si>
  <si>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</si>
  <si>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</si>
  <si>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</si>
  <si>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</si>
  <si>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</si>
  <si>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</si>
  <si>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</si>
  <si>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</si>
  <si>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</si>
  <si>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</si>
  <si>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</si>
  <si>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</si>
  <si>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</si>
  <si>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</si>
  <si>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</si>
  <si>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</si>
  <si>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</si>
  <si>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</si>
  <si>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</si>
  <si>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</si>
  <si>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</si>
  <si>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</si>
  <si>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</si>
  <si>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</si>
  <si>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</si>
  <si>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</si>
  <si>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</si>
  <si>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</si>
  <si>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</si>
  <si>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</si>
  <si>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</si>
  <si>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</si>
  <si>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</si>
  <si>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</si>
  <si>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</si>
  <si>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</si>
  <si>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</si>
  <si>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</si>
  <si>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</si>
  <si>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</si>
  <si>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</si>
  <si>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</si>
  <si>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</si>
  <si>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</si>
  <si>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</si>
  <si>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</si>
  <si>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</si>
  <si>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</si>
  <si>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</si>
  <si>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</si>
  <si>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</si>
  <si>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</si>
  <si>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</si>
  <si>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</si>
  <si>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</si>
  <si>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</si>
  <si>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</si>
  <si>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</si>
  <si>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</si>
  <si>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</si>
  <si>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</si>
  <si>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</si>
  <si>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</si>
  <si>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</si>
  <si>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</si>
  <si>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</si>
  <si>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</si>
  <si>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</si>
  <si>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</si>
  <si>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</si>
  <si>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</si>
  <si>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</si>
  <si>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</si>
  <si>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</si>
  <si>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</si>
  <si>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</si>
  <si>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</si>
  <si>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</si>
  <si>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</si>
  <si>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</si>
  <si>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</si>
  <si>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</si>
  <si>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</si>
  <si>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</si>
  <si>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</si>
  <si>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</si>
  <si>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</si>
  <si>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</si>
  <si>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</si>
  <si>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</si>
  <si>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</si>
  <si>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</si>
  <si>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</si>
  <si>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</si>
  <si>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</si>
  <si>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</si>
  <si>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</si>
  <si>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</si>
  <si>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</si>
  <si>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</si>
  <si>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</si>
  <si>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</si>
  <si>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</si>
  <si>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</si>
  <si>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</si>
  <si>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</si>
  <si>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</si>
  <si>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</si>
  <si>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</si>
  <si>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</si>
  <si>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</si>
  <si>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</si>
  <si>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</si>
  <si>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</si>
  <si>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</si>
  <si>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</si>
  <si>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</si>
  <si>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</si>
  <si>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</si>
  <si>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</si>
  <si>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</si>
  <si>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</si>
  <si>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</si>
  <si>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</si>
  <si>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</si>
  <si>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</si>
  <si>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</si>
  <si>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</si>
  <si>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</si>
  <si>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</si>
  <si>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</si>
  <si>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</si>
  <si>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</si>
  <si>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</si>
  <si>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</si>
  <si>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</si>
  <si>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</si>
  <si>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</si>
  <si>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</si>
  <si>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</si>
  <si>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</si>
  <si>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</si>
  <si>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</si>
  <si>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</si>
  <si>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</si>
  <si>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</si>
  <si>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</si>
  <si>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</si>
  <si>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</si>
  <si>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</si>
  <si>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</si>
  <si>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</si>
  <si>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</si>
  <si>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</si>
  <si>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</si>
  <si>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</si>
  <si>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</si>
  <si>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</si>
  <si>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</si>
  <si>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</si>
  <si>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</si>
  <si>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</si>
  <si>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</si>
  <si>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</si>
  <si>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</si>
  <si>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</si>
  <si>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</si>
  <si>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</si>
  <si>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</si>
  <si>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</si>
  <si>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</si>
  <si>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</si>
  <si>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</si>
  <si>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</si>
  <si>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</si>
  <si>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</si>
  <si>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</si>
  <si>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</si>
  <si>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</si>
  <si>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</si>
  <si>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</si>
  <si>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</si>
  <si>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</si>
  <si>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</si>
  <si>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</si>
  <si>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</si>
  <si>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</si>
  <si>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</si>
  <si>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</si>
  <si>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</si>
  <si>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</si>
  <si>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</si>
  <si>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</si>
  <si>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</si>
  <si>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</si>
  <si>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</si>
  <si>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</si>
  <si>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</si>
  <si>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</si>
  <si>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</si>
  <si>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</si>
  <si>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</si>
  <si>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</si>
  <si>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</si>
  <si>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</si>
  <si>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</si>
  <si>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</si>
  <si>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</si>
  <si>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</si>
  <si>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</si>
  <si>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</si>
  <si>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</si>
  <si>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</si>
  <si>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</si>
  <si>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</si>
  <si>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</si>
  <si>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</si>
  <si>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</si>
  <si>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</si>
  <si>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</si>
  <si>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</si>
  <si>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</si>
  <si>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</si>
  <si>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</si>
  <si>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</si>
  <si>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</si>
  <si>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</si>
  <si>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</si>
  <si>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</si>
  <si>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</si>
  <si>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</si>
  <si>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</si>
  <si>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</si>
  <si>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</si>
  <si>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</si>
  <si>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</si>
  <si>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</si>
  <si>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</si>
  <si>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</si>
  <si>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</si>
  <si>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</si>
  <si>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</si>
  <si>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</si>
  <si>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</si>
  <si>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</si>
  <si>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</si>
  <si>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</si>
  <si>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</si>
  <si>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</si>
  <si>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</si>
  <si>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</si>
  <si>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</si>
  <si>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</si>
  <si>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</si>
  <si>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</si>
  <si>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</si>
  <si>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</si>
  <si>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</si>
  <si>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</si>
  <si>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</si>
  <si>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</si>
  <si>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</si>
  <si>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</si>
  <si>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</si>
  <si>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</si>
  <si>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</si>
  <si>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</si>
  <si>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</si>
  <si>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</si>
  <si>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</si>
  <si>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</si>
  <si>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</si>
  <si>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</si>
  <si>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</si>
  <si>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</si>
  <si>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</si>
  <si>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</si>
  <si>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</si>
  <si>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</si>
  <si>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</si>
  <si>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</si>
  <si>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</si>
  <si>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</si>
  <si>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</si>
  <si>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</si>
  <si>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</si>
  <si>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</si>
  <si>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</si>
  <si>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</si>
  <si>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</si>
  <si>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</si>
  <si>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</si>
  <si>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</si>
  <si>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</si>
  <si>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</si>
  <si>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</si>
  <si>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</si>
  <si>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</si>
  <si>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</si>
  <si>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</si>
  <si>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</si>
  <si>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</si>
  <si>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</si>
  <si>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</si>
  <si>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</si>
  <si>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</si>
  <si>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</si>
  <si>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</si>
  <si>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</si>
  <si>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</si>
  <si>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</si>
  <si>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</si>
  <si>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</si>
  <si>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</si>
  <si>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</si>
  <si>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</si>
  <si>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</si>
  <si>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</si>
  <si>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</si>
  <si>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</si>
  <si>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</si>
  <si>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</si>
  <si>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</si>
  <si>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</si>
  <si>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</si>
  <si>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</si>
  <si>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</si>
  <si>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</si>
  <si>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</si>
  <si>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</si>
  <si>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</si>
  <si>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</si>
  <si>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</si>
  <si>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</si>
  <si>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</si>
  <si>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</si>
  <si>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</si>
  <si>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</si>
  <si>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</si>
  <si>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</si>
  <si>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</si>
  <si>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</si>
  <si>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</si>
  <si>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</si>
  <si>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</si>
  <si>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</si>
  <si>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</si>
  <si>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</si>
  <si>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</si>
  <si>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</si>
  <si>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</si>
  <si>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</si>
  <si>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</si>
  <si>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</si>
  <si>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</si>
  <si>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</si>
  <si>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</si>
  <si>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</si>
  <si>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</si>
  <si>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</si>
  <si>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</si>
  <si>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</si>
  <si>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</si>
  <si>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</si>
  <si>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</si>
  <si>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</si>
  <si>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</si>
  <si>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</si>
  <si>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</si>
  <si>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</si>
  <si>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</si>
  <si>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</si>
  <si>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</si>
  <si>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</si>
  <si>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</si>
  <si>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</si>
  <si>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</si>
  <si>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</si>
  <si>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</si>
  <si>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</si>
  <si>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</si>
  <si>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</si>
  <si>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</si>
  <si>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</si>
  <si>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</si>
  <si>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</si>
  <si>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</si>
  <si>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</si>
  <si>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</si>
  <si>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</si>
  <si>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</si>
  <si>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</si>
  <si>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</si>
  <si>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</si>
  <si>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</si>
  <si>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</si>
  <si>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</si>
  <si>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</si>
  <si>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</si>
  <si>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</si>
  <si>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</si>
  <si>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</si>
  <si>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</si>
  <si>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</si>
  <si>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</si>
  <si>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</si>
  <si>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</si>
  <si>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</si>
  <si>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</si>
  <si>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</si>
  <si>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</si>
  <si>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</si>
  <si>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</si>
  <si>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</si>
  <si>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</si>
  <si>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</si>
  <si>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</si>
  <si>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</si>
  <si>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</si>
  <si>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</si>
  <si>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</si>
  <si>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</si>
  <si>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</si>
  <si>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</si>
  <si>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</si>
  <si>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</si>
  <si>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</si>
  <si>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</si>
  <si>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</si>
  <si>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</si>
  <si>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</si>
  <si>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</si>
  <si>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</si>
  <si>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</si>
  <si>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</si>
  <si>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</si>
  <si>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</si>
  <si>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</si>
  <si>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</si>
  <si>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</si>
  <si>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</si>
  <si>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</si>
  <si>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</si>
  <si>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</si>
  <si>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</si>
  <si>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</si>
  <si>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</si>
  <si>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</si>
  <si>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</si>
  <si>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</si>
  <si>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</si>
  <si>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</si>
  <si>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</si>
  <si>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</si>
  <si>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</si>
  <si>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</si>
  <si>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</si>
  <si>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</si>
  <si>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</si>
  <si>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</si>
  <si>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</si>
  <si>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</si>
  <si>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</si>
  <si>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</si>
  <si>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</si>
  <si>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</si>
  <si>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</si>
  <si>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</si>
  <si>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</si>
  <si>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</si>
  <si>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</si>
  <si>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</si>
  <si>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</si>
  <si>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</si>
  <si>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</si>
  <si>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</si>
  <si>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</si>
  <si>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</si>
  <si>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</si>
  <si>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</si>
  <si>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</si>
  <si>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</si>
  <si>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</si>
  <si>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</si>
  <si>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</si>
  <si>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</si>
  <si>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</si>
  <si>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</si>
  <si>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</si>
  <si>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</si>
  <si>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</si>
  <si>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</si>
  <si>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</si>
  <si>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</si>
  <si>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</si>
  <si>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</si>
  <si>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</si>
  <si>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</si>
  <si>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</si>
  <si>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</si>
  <si>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</si>
  <si>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</si>
  <si>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</si>
  <si>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</si>
  <si>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</si>
  <si>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</si>
  <si>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</si>
  <si>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</si>
  <si>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</si>
  <si>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</si>
  <si>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</si>
  <si>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</si>
  <si>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</si>
  <si>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</si>
  <si>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</si>
  <si>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</si>
  <si>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</si>
  <si>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</si>
  <si>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</si>
  <si>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</si>
  <si>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</si>
  <si>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</si>
  <si>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</si>
  <si>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</si>
  <si>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</si>
  <si>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</si>
  <si>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</si>
  <si>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</si>
  <si>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</si>
  <si>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</si>
  <si>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</si>
  <si>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</si>
  <si>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</si>
  <si>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</si>
  <si>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</si>
  <si>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</si>
  <si>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</si>
  <si>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</si>
  <si>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</si>
  <si>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</si>
  <si>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</si>
  <si>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</si>
  <si>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</si>
  <si>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</si>
  <si>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</si>
  <si>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</si>
  <si>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</si>
  <si>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</si>
  <si>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</si>
  <si>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</si>
  <si>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</si>
  <si>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</si>
  <si>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</si>
  <si>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</si>
  <si>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</si>
  <si>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</si>
  <si>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</si>
  <si>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</si>
  <si>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</si>
  <si>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</si>
  <si>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</si>
  <si>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</si>
  <si>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</si>
  <si>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</si>
  <si>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</si>
  <si>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</si>
  <si>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</si>
  <si>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</si>
  <si>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</si>
  <si>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</si>
  <si>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</si>
  <si>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</si>
  <si>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</si>
  <si>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</si>
  <si>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</si>
  <si>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</si>
  <si>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</si>
  <si>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</si>
  <si>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</si>
  <si>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</si>
  <si>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</si>
  <si>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</si>
  <si>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</si>
  <si>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</si>
  <si>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</si>
  <si>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</si>
  <si>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</si>
  <si>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</si>
  <si>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</si>
  <si>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</si>
  <si>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</si>
  <si>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</si>
  <si>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</si>
  <si>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</si>
  <si>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</si>
  <si>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</si>
  <si>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</si>
  <si>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</si>
  <si>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</si>
  <si>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</si>
  <si>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</si>
  <si>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</si>
  <si>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</si>
  <si>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</si>
  <si>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</si>
  <si>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</si>
  <si>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</si>
  <si>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</si>
  <si>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</si>
  <si>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</si>
  <si>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</si>
  <si>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</si>
  <si>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</si>
  <si>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</si>
  <si>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</si>
  <si>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</si>
  <si>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</si>
  <si>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</si>
  <si>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</si>
  <si>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</si>
  <si>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</si>
  <si>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</si>
  <si>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</si>
  <si>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</si>
  <si>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</si>
  <si>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</si>
  <si>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</si>
  <si>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</si>
  <si>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</si>
  <si>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</si>
  <si>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</si>
  <si>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</si>
  <si>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</si>
  <si>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</si>
  <si>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</si>
  <si>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</si>
  <si>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</si>
  <si>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</si>
  <si>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</si>
  <si>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</si>
  <si>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</si>
  <si>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</si>
  <si>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</si>
  <si>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</si>
  <si>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</si>
  <si>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</si>
  <si>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</si>
  <si>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</si>
  <si>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</si>
  <si>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</si>
  <si>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</si>
  <si>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</si>
  <si>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</si>
  <si>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</si>
  <si>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</si>
  <si>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</si>
  <si>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</si>
  <si>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</si>
  <si>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</si>
  <si>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</si>
  <si>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</si>
  <si>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</si>
  <si>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</si>
  <si>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</si>
  <si>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</si>
  <si>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</si>
  <si>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</si>
  <si>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</si>
  <si>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</si>
  <si>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</si>
  <si>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</si>
  <si>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</si>
  <si>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</si>
  <si>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</si>
  <si>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</si>
  <si>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</si>
  <si>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</si>
  <si>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</si>
  <si>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</si>
  <si>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</si>
  <si>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</si>
  <si>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</si>
  <si>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</si>
  <si>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</si>
  <si>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</si>
  <si>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</si>
  <si>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</si>
  <si>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</si>
  <si>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</si>
  <si>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</si>
  <si>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</si>
  <si>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</si>
  <si>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</si>
  <si>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</si>
  <si>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</si>
  <si>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</si>
  <si>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</si>
  <si>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</si>
  <si>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</si>
  <si>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</si>
  <si>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</si>
  <si>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</si>
  <si>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</si>
  <si>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</si>
  <si>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</si>
  <si>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</si>
  <si>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</si>
  <si>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</si>
  <si>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</si>
  <si>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</si>
  <si>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</si>
  <si>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</si>
  <si>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</si>
  <si>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</si>
  <si>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</si>
  <si>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</si>
  <si>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</si>
  <si>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</si>
  <si>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</si>
  <si>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</si>
  <si>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</si>
  <si>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</si>
  <si>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</si>
  <si>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</si>
  <si>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</si>
  <si>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</si>
  <si>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</si>
  <si>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</si>
  <si>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</si>
  <si>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</si>
  <si>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</si>
  <si>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</si>
  <si>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</si>
  <si>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</si>
  <si>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</si>
  <si>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</si>
  <si>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</si>
  <si>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</si>
  <si>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</si>
  <si>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</si>
  <si>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</si>
  <si>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</si>
  <si>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</si>
  <si>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</si>
  <si>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</si>
  <si>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</si>
  <si>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</si>
  <si>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</si>
  <si>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</si>
  <si>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</si>
  <si>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</si>
  <si>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</si>
  <si>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</si>
  <si>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</si>
  <si>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</si>
  <si>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</si>
  <si>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</si>
  <si>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</si>
  <si>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</si>
  <si>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</si>
  <si>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</si>
  <si>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</si>
  <si>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</si>
  <si>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</si>
  <si>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</si>
  <si>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</si>
  <si>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</si>
  <si>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</si>
  <si>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</si>
  <si>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</si>
  <si>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</si>
  <si>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</si>
  <si>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</si>
  <si>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</si>
  <si>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</si>
  <si>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</si>
  <si>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</si>
  <si>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</si>
  <si>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</si>
  <si>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</si>
  <si>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</si>
  <si>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</si>
  <si>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</si>
  <si>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</si>
  <si>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</si>
  <si>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</si>
  <si>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</si>
  <si>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</si>
  <si>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</si>
  <si>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</si>
  <si>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</si>
  <si>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</si>
  <si>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</si>
  <si>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</si>
  <si>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</si>
  <si>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</si>
  <si>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</si>
  <si>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</si>
  <si>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</si>
  <si>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</si>
  <si>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</si>
  <si>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</si>
  <si>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</si>
  <si>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</si>
  <si>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</si>
  <si>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</si>
  <si>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</si>
  <si>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</si>
  <si>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</si>
  <si>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</si>
  <si>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</si>
  <si>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</si>
  <si>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</si>
  <si>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</si>
  <si>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</si>
  <si>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</si>
  <si>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</si>
  <si>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</si>
  <si>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</si>
  <si>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</si>
  <si>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</si>
  <si>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</si>
  <si>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</si>
  <si>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</si>
  <si>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</si>
  <si>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</si>
  <si>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</si>
  <si>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</si>
  <si>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</si>
  <si>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</si>
  <si>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</si>
  <si>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</si>
  <si>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</si>
  <si>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</si>
  <si>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</si>
  <si>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</si>
  <si>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</si>
  <si>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</si>
  <si>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</si>
  <si>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</si>
  <si>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</si>
  <si>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</si>
  <si>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</si>
  <si>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</si>
  <si>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</si>
  <si>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</si>
  <si>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</si>
  <si>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</si>
  <si>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</si>
  <si>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</si>
  <si>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</si>
  <si>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</si>
  <si>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</si>
  <si>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</si>
  <si>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</si>
  <si>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</si>
  <si>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</si>
  <si>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</si>
  <si>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</si>
  <si>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</si>
  <si>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</si>
  <si>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</si>
  <si>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</si>
  <si>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</si>
  <si>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</si>
  <si>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</si>
  <si>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</si>
  <si>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</si>
  <si>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</si>
  <si>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</si>
  <si>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</si>
  <si>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</si>
  <si>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</si>
  <si>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</si>
  <si>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</si>
  <si>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</si>
  <si>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</si>
  <si>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</si>
  <si>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</si>
  <si>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</si>
  <si>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</si>
  <si>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</si>
  <si>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</si>
  <si>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</si>
  <si>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</si>
  <si>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</si>
  <si>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</si>
  <si>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</si>
  <si>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</si>
  <si>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</si>
  <si>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</si>
  <si>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</si>
  <si>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</si>
  <si>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</si>
  <si>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</si>
  <si>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</si>
  <si>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</si>
  <si>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</si>
  <si>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</si>
  <si>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</si>
  <si>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</si>
  <si>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</si>
  <si>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</si>
  <si>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</si>
  <si>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</si>
  <si>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</si>
  <si>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</si>
  <si>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</si>
  <si>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</si>
  <si>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</si>
  <si>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</si>
  <si>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</si>
  <si>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</si>
  <si>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</si>
  <si>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</si>
  <si>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</si>
  <si>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</si>
  <si>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</si>
  <si>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</si>
  <si>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</si>
  <si>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</si>
  <si>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</si>
  <si>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</si>
  <si>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</si>
  <si>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</si>
  <si>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</si>
  <si>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</si>
  <si>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</si>
  <si>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</si>
  <si>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</si>
  <si>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</si>
  <si>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</si>
  <si>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</si>
  <si>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</si>
  <si>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</si>
  <si>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</si>
  <si>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</si>
  <si>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</si>
  <si>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</si>
  <si>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</si>
  <si>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</si>
  <si>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</si>
  <si>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</si>
  <si>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</si>
  <si>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</si>
  <si>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</si>
  <si>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</si>
  <si>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</si>
  <si>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</si>
  <si>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</si>
  <si>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</si>
  <si>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</si>
  <si>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</si>
  <si>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</si>
  <si>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</si>
  <si>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</si>
  <si>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</si>
  <si>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</si>
  <si>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</si>
  <si>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</si>
  <si>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</si>
  <si>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</si>
  <si>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</si>
  <si>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</si>
  <si>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</si>
  <si>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</si>
  <si>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</si>
  <si>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</si>
  <si>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</si>
  <si>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</si>
  <si>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</si>
  <si>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</si>
  <si>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</si>
  <si>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</si>
  <si>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</si>
  <si>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</si>
  <si>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</si>
  <si>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</si>
  <si>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</si>
  <si>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</si>
  <si>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</si>
  <si>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</si>
  <si>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</si>
  <si>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</si>
  <si>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</si>
  <si>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</si>
  <si>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</si>
  <si>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</si>
  <si>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</si>
  <si>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</si>
  <si>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</si>
  <si>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</si>
  <si>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</si>
  <si>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</si>
  <si>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</si>
  <si>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</si>
  <si>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</si>
  <si>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</si>
  <si>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</si>
  <si>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</si>
  <si>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</si>
  <si>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</si>
  <si>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</si>
  <si>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</si>
  <si>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</si>
  <si>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</si>
  <si>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</si>
  <si>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</si>
  <si>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</si>
  <si>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</si>
  <si>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</si>
  <si>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</si>
  <si>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</si>
  <si>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</si>
  <si>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</si>
  <si>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</si>
  <si>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</si>
  <si>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</si>
  <si>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</si>
  <si>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</si>
  <si>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</si>
  <si>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</si>
  <si>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</si>
  <si>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</si>
  <si>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</si>
  <si>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</si>
  <si>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</si>
  <si>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</si>
  <si>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</si>
  <si>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</si>
  <si>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</si>
  <si>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</si>
  <si>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</si>
  <si>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</si>
  <si>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</si>
  <si>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</si>
  <si>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</si>
  <si>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</si>
  <si>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</si>
  <si>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</si>
  <si>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</si>
  <si>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</si>
  <si>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</si>
  <si>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</si>
  <si>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</si>
  <si>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</si>
  <si>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</si>
  <si>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</si>
  <si>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</si>
  <si>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</si>
  <si>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</si>
  <si>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DA</t>
  </si>
  <si>
    <t>GORITA TADIĆ</t>
  </si>
  <si>
    <t>021668285</t>
  </si>
  <si>
    <t>021660250</t>
  </si>
  <si>
    <t>gorita.tadic@dugopolje.hr</t>
  </si>
  <si>
    <t>opcina@dugopolje.hr</t>
  </si>
  <si>
    <t>PERICA BOSANČIĆ</t>
  </si>
</sst>
</file>

<file path=xl/styles.xml><?xml version="1.0" encoding="utf-8"?>
<styleSheet xmlns="http://schemas.openxmlformats.org/spreadsheetml/2006/main">
  <numFmts count="47">
    <numFmt numFmtId="5" formatCode="#,##0\ &quot;kn&quot;;\-#,##0\ &quot;kn&quot;"/>
    <numFmt numFmtId="6" formatCode="#,##0\ &quot;kn&quot;;[Red]\-#,##0\ &quot;kn&quot;"/>
    <numFmt numFmtId="7" formatCode="#,##0.00\ &quot;kn&quot;;\-#,##0.00\ &quot;kn&quot;"/>
    <numFmt numFmtId="8" formatCode="#,##0.00\ &quot;kn&quot;;[Red]\-#,##0.00\ &quot;kn&quot;"/>
    <numFmt numFmtId="42" formatCode="_-* #,##0\ &quot;kn&quot;_-;\-* #,##0\ &quot;kn&quot;_-;_-* &quot;-&quot;\ &quot;kn&quot;_-;_-@_-"/>
    <numFmt numFmtId="41" formatCode="_-* #,##0\ _k_n_-;\-* #,##0\ _k_n_-;_-* &quot;-&quot;\ _k_n_-;_-@_-"/>
    <numFmt numFmtId="44" formatCode="_-* #,##0.00\ &quot;kn&quot;_-;\-* #,##0.00\ &quot;kn&quot;_-;_-* &quot;-&quot;??\ &quot;kn&quot;_-;_-@_-"/>
    <numFmt numFmtId="43" formatCode="_-* #,##0.00\ _k_n_-;\-* #,##0.00\ _k_n_-;_-* &quot;-&quot;??\ _k_n_-;_-@_-"/>
    <numFmt numFmtId="164" formatCode="#,##0&quot;kn&quot;;\-#,##0&quot;kn&quot;"/>
    <numFmt numFmtId="165" formatCode="#,##0&quot;kn&quot;;[Red]\-#,##0&quot;kn&quot;"/>
    <numFmt numFmtId="166" formatCode="#,##0.00&quot;kn&quot;;\-#,##0.00&quot;kn&quot;"/>
    <numFmt numFmtId="167" formatCode="#,##0.00&quot;kn&quot;;[Red]\-#,##0.00&quot;kn&quot;"/>
    <numFmt numFmtId="168" formatCode="_-* #,##0&quot;kn&quot;_-;\-* #,##0&quot;kn&quot;_-;_-* &quot;-&quot;&quot;kn&quot;_-;_-@_-"/>
    <numFmt numFmtId="169" formatCode="_-* #,##0_k_n_-;\-* #,##0_k_n_-;_-* &quot;-&quot;_k_n_-;_-@_-"/>
    <numFmt numFmtId="170" formatCode="_-* #,##0.00&quot;kn&quot;_-;\-* #,##0.00&quot;kn&quot;_-;_-* &quot;-&quot;??&quot;kn&quot;_-;_-@_-"/>
    <numFmt numFmtId="171" formatCode="_-* #,##0.00_k_n_-;\-* #,##0.00_k_n_-;_-* &quot;-&quot;??_k_n_-;_-@_-"/>
    <numFmt numFmtId="172" formatCode="_(* #,##0.00_);_(* \(#,##0.00\);_(* &quot;-&quot;??_);_(@_)"/>
    <numFmt numFmtId="173" formatCode="_(* #,##0_);_(* \(#,##0\);_(* &quot;-&quot;_);_(@_)"/>
    <numFmt numFmtId="174" formatCode="_(&quot;$&quot;* #,##0.00_);_(&quot;$&quot;* \(#,##0.00\);_(&quot;$&quot;* &quot;-&quot;??_);_(@_)"/>
    <numFmt numFmtId="175" formatCode="_(&quot;$&quot;* #,##0_);_(&quot;$&quot;* \(#,##0\);_(&quot;$&quot;* &quot;-&quot;_);_(@_)"/>
    <numFmt numFmtId="176" formatCode="000"/>
    <numFmt numFmtId="177" formatCode="#,##0.00&quot; kn&quot;;\-#,##0.00&quot; kn&quot;"/>
    <numFmt numFmtId="178" formatCode="0.0000000000"/>
    <numFmt numFmtId="179" formatCode="00"/>
    <numFmt numFmtId="180" formatCode="#,##0.0"/>
    <numFmt numFmtId="181" formatCode="0.0"/>
    <numFmt numFmtId="182" formatCode="mm/dd/yy"/>
    <numFmt numFmtId="183" formatCode="[$-41A]d\.\ mmmm\ yyyy"/>
    <numFmt numFmtId="184" formatCode="&quot;Da&quot;;&quot;Da&quot;;&quot;Ne&quot;"/>
    <numFmt numFmtId="185" formatCode="&quot;Istinito&quot;;&quot;Istinito&quot;;&quot;Neistinito&quot;"/>
    <numFmt numFmtId="186" formatCode="&quot;Uključeno&quot;;&quot;Uključeno&quot;;&quot;Isključeno&quot;"/>
    <numFmt numFmtId="187" formatCode="00000"/>
    <numFmt numFmtId="188" formatCode="_ * #,##0.00_-\ _k_n_ ;_ * #,##0.00\-\ _k_n_ ;_ * &quot;-&quot;??_-\ _k_n_ ;_ @_ "/>
    <numFmt numFmtId="189" formatCode="_ * #,##0_-\ _k_n_ ;_ * #,##0\-\ _k_n_ ;_ * &quot;-&quot;_-\ _k_n_ ;_ @_ "/>
    <numFmt numFmtId="190" formatCode="_ * #,##0.00_-\ &quot;kn&quot;_ ;_ * #,##0.00\-\ &quot;kn&quot;_ ;_ * &quot;-&quot;??_-\ &quot;kn&quot;_ ;_ @_ "/>
    <numFmt numFmtId="191" formatCode="_ * #,##0_-\ &quot;kn&quot;_ ;_ * #,##0\-\ &quot;kn&quot;_ ;_ * &quot;-&quot;_-\ &quot;kn&quot;_ ;_ @_ "/>
    <numFmt numFmtId="192" formatCode="yyyy/m/d;@"/>
    <numFmt numFmtId="193" formatCode="0,"/>
    <numFmt numFmtId="194" formatCode="0."/>
    <numFmt numFmtId="195" formatCode="#0,"/>
    <numFmt numFmtId="196" formatCode="#,"/>
    <numFmt numFmtId="197" formatCode="yyyy/mm/dd"/>
    <numFmt numFmtId="198" formatCode="00000000"/>
    <numFmt numFmtId="199" formatCode="0000"/>
    <numFmt numFmtId="200" formatCode="00000000000"/>
    <numFmt numFmtId="201" formatCode="#,##0.00\ &quot;kn&quot;"/>
    <numFmt numFmtId="202" formatCode="000\-00\-0000"/>
  </numFmts>
  <fonts count="102">
    <font>
      <sz val="10"/>
      <name val="Arial"/>
      <family val="0"/>
      <charset val="238"/>
    </font>
    <font>
      <sz val="10"/>
      <color indexed="8"/>
      <name val="MS Sans Serif"/>
      <family val="2"/>
      <charset val="238"/>
    </font>
    <font>
      <b/>
      <sz val="10"/>
      <color indexed="10"/>
      <name val="Arial"/>
      <family val="2"/>
      <charset val="238"/>
    </font>
    <font>
      <b/>
      <sz val="10"/>
      <name val="Arial"/>
      <family val="2"/>
      <charset val="238"/>
    </font>
    <font>
      <b/>
      <sz val="14"/>
      <name val="Arial"/>
      <family val="2"/>
      <charset val="238"/>
    </font>
    <font>
      <sz val="8"/>
      <name val="Tahoma"/>
      <family val="2"/>
      <charset val="238"/>
    </font>
    <font>
      <b/>
      <sz val="8"/>
      <name val="Tahoma"/>
      <family val="2"/>
      <charset val="238"/>
    </font>
    <font>
      <b/>
      <sz val="10"/>
      <color indexed="12"/>
      <name val="Arial"/>
      <family val="2"/>
      <charset val="238"/>
    </font>
    <font>
      <u val="single"/>
      <sz val="10"/>
      <color indexed="12"/>
      <name val="Arial"/>
      <family val="2"/>
      <charset val="238"/>
    </font>
    <font>
      <u val="single"/>
      <sz val="10"/>
      <color indexed="36"/>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8"/>
      <color indexed="10"/>
      <name val="Arial"/>
      <family val="2"/>
      <charset val="238"/>
    </font>
    <font>
      <sz val="10"/>
      <color indexed="10"/>
      <name val="Arial"/>
      <family val="2"/>
      <charset val="238"/>
    </font>
    <font>
      <b/>
      <sz val="9"/>
      <name val="Arial CE"/>
      <family val="0"/>
      <charset val="238"/>
    </font>
    <font>
      <sz val="9"/>
      <name val="Arial CE"/>
      <family val="0"/>
      <charset val="238"/>
    </font>
    <font>
      <b/>
      <sz val="8"/>
      <name val="Arial CE"/>
      <family val="0"/>
      <charset val="238"/>
    </font>
    <font>
      <sz val="7"/>
      <name val="Arial CE"/>
      <family val="0"/>
      <charset val="238"/>
    </font>
    <font>
      <sz val="10"/>
      <color indexed="12"/>
      <name val="Arial"/>
      <family val="2"/>
      <charset val="238"/>
    </font>
    <font>
      <b/>
      <sz val="10"/>
      <color indexed="18"/>
      <name val="Arial"/>
      <family val="2"/>
      <charset val="238"/>
    </font>
    <font>
      <sz val="10"/>
      <color indexed="58"/>
      <name val="Arial"/>
      <family val="2"/>
      <charset val="238"/>
    </font>
    <font>
      <b/>
      <sz val="11"/>
      <color indexed="18"/>
      <name val="Arial"/>
      <family val="2"/>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8"/>
      <color indexed="13"/>
      <name val="Arial"/>
      <family val="0"/>
      <charset val="238"/>
    </font>
    <font>
      <sz val="8"/>
      <color indexed="10"/>
      <name val="Arial"/>
      <family val="0"/>
      <charset val="238"/>
    </font>
    <font>
      <b/>
      <sz val="8"/>
      <color indexed="17"/>
      <name val="Arial"/>
      <family val="0"/>
      <charset val="238"/>
    </font>
    <font>
      <sz val="8"/>
      <color indexed="12"/>
      <name val="Arial"/>
      <family val="0"/>
      <charset val="238"/>
    </font>
    <font>
      <b/>
      <sz val="9"/>
      <color indexed="9"/>
      <name val="Arial"/>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sz val="11"/>
      <color rgb="FF3F3F76"/>
      <name val="Calibri"/>
      <family val="2"/>
      <charset val="238"/>
      <scheme val="minor"/>
    </font>
    <font>
      <b/>
      <sz val="11"/>
      <color theme="1"/>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0"/>
      <name val="Calibri"/>
      <family val="2"/>
      <charset val="238"/>
      <scheme val="minor"/>
    </font>
    <font>
      <sz val="11"/>
      <color rgb="FFFA7D00"/>
      <name val="Calibri"/>
      <family val="2"/>
      <charset val="238"/>
      <scheme val="minor"/>
    </font>
    <font>
      <sz val="11"/>
      <color rgb="FF9C6500"/>
      <name val="Calibri"/>
      <family val="2"/>
      <charset val="238"/>
      <scheme val="minor"/>
    </font>
    <font>
      <b/>
      <sz val="11"/>
      <color theme="3"/>
      <name val="Calibri"/>
      <family val="2"/>
      <charset val="238"/>
      <scheme val="minor"/>
    </font>
    <font>
      <b/>
      <sz val="13"/>
      <color theme="3"/>
      <name val="Calibri"/>
      <family val="2"/>
      <charset val="238"/>
      <scheme val="minor"/>
    </font>
    <font>
      <b/>
      <sz val="15"/>
      <color theme="3"/>
      <name val="Calibri"/>
      <family val="2"/>
      <charset val="238"/>
      <scheme val="minor"/>
    </font>
    <font>
      <b/>
      <sz val="18"/>
      <color theme="3"/>
      <name val="Cambria"/>
      <family val="2"/>
      <charset val="238"/>
    </font>
    <font>
      <sz val="11"/>
      <color rgb="FF9C0006"/>
      <name val="Calibri"/>
      <family val="2"/>
      <charset val="238"/>
      <scheme val="minor"/>
    </font>
    <font>
      <b/>
      <sz val="11"/>
      <color rgb="FFFA7D00"/>
      <name val="Calibri"/>
      <family val="2"/>
      <charset val="238"/>
      <scheme val="minor"/>
    </font>
    <font>
      <b/>
      <sz val="11"/>
      <color rgb="FF3F3F3F"/>
      <name val="Calibri"/>
      <family val="2"/>
      <charset val="238"/>
      <scheme val="minor"/>
    </font>
    <font>
      <sz val="11"/>
      <color theme="0"/>
      <name val="Calibri"/>
      <family val="2"/>
      <charset val="238"/>
      <scheme val="minor"/>
    </font>
    <font>
      <sz val="11"/>
      <color rgb="FF006100"/>
      <name val="Calibri"/>
      <family val="2"/>
      <charset val="238"/>
      <scheme val="minor"/>
    </font>
    <font>
      <sz val="11"/>
      <color theme="1"/>
      <name val="Calibri"/>
      <family val="2"/>
      <charset val="238"/>
      <scheme val="minor"/>
    </font>
  </fonts>
  <fills count="48">
    <fill>
      <patternFill patternType="none"/>
    </fill>
    <fill>
      <patternFill patternType="gray125"/>
    </fill>
    <fill>
      <patternFill patternType="solid">
        <fgColor theme="4" tint="0.79998"/>
        <bgColor indexed="64"/>
      </patternFill>
    </fill>
    <fill>
      <patternFill patternType="solid">
        <fgColor theme="5" tint="0.79998"/>
        <bgColor indexed="64"/>
      </patternFill>
    </fill>
    <fill>
      <patternFill patternType="solid">
        <fgColor theme="6" tint="0.79998"/>
        <bgColor indexed="64"/>
      </patternFill>
    </fill>
    <fill>
      <patternFill patternType="solid">
        <fgColor theme="7" tint="0.79998"/>
        <bgColor indexed="64"/>
      </patternFill>
    </fill>
    <fill>
      <patternFill patternType="solid">
        <fgColor theme="8" tint="0.79998"/>
        <bgColor indexed="64"/>
      </patternFill>
    </fill>
    <fill>
      <patternFill patternType="solid">
        <fgColor theme="9" tint="0.79998"/>
        <bgColor indexed="64"/>
      </patternFill>
    </fill>
    <fill>
      <patternFill patternType="solid">
        <fgColor theme="4" tint="0.59999"/>
        <bgColor indexed="64"/>
      </patternFill>
    </fill>
    <fill>
      <patternFill patternType="solid">
        <fgColor theme="5" tint="0.59999"/>
        <bgColor indexed="64"/>
      </patternFill>
    </fill>
    <fill>
      <patternFill patternType="solid">
        <fgColor theme="6" tint="0.59999"/>
        <bgColor indexed="64"/>
      </patternFill>
    </fill>
    <fill>
      <patternFill patternType="solid">
        <fgColor theme="7" tint="0.59999"/>
        <bgColor indexed="64"/>
      </patternFill>
    </fill>
    <fill>
      <patternFill patternType="solid">
        <fgColor theme="8" tint="0.59999"/>
        <bgColor indexed="64"/>
      </patternFill>
    </fill>
    <fill>
      <patternFill patternType="solid">
        <fgColor theme="9" tint="0.59999"/>
        <bgColor indexed="64"/>
      </patternFill>
    </fill>
    <fill>
      <patternFill patternType="solid">
        <fgColor theme="4" tint="0.39998"/>
        <bgColor indexed="64"/>
      </patternFill>
    </fill>
    <fill>
      <patternFill patternType="solid">
        <fgColor theme="5" tint="0.39998"/>
        <bgColor indexed="64"/>
      </patternFill>
    </fill>
    <fill>
      <patternFill patternType="solid">
        <fgColor theme="6" tint="0.39998"/>
        <bgColor indexed="64"/>
      </patternFill>
    </fill>
    <fill>
      <patternFill patternType="solid">
        <fgColor theme="7" tint="0.39998"/>
        <bgColor indexed="64"/>
      </patternFill>
    </fill>
    <fill>
      <patternFill patternType="solid">
        <fgColor theme="8" tint="0.39998"/>
        <bgColor indexed="64"/>
      </patternFill>
    </fill>
    <fill>
      <patternFill patternType="solid">
        <fgColor theme="9" tint="0.39998"/>
        <bgColor indexed="64"/>
      </patternFill>
    </fill>
    <fill>
      <patternFill patternType="solid">
        <fgColor rgb="FFFFFFCC"/>
        <bgColor indexed="64"/>
      </patternFill>
    </fill>
    <fill>
      <patternFill patternType="solid">
        <fgColor rgb="FFC6EFCE"/>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rgb="FFFFCC99"/>
        <bgColor indexed="64"/>
      </patternFill>
    </fill>
    <fill>
      <patternFill patternType="lightGray">
        <fgColor indexed="22"/>
      </patternFill>
    </fill>
    <fill>
      <patternFill patternType="solid">
        <fgColor indexed="56"/>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64"/>
      </patternFill>
    </fill>
    <fill>
      <patternFill patternType="solid">
        <fgColor indexed="55"/>
        <bgColor indexed="64"/>
      </patternFill>
    </fill>
    <fill>
      <patternFill patternType="solid">
        <fgColor indexed="26"/>
        <bgColor indexed="64"/>
      </patternFill>
    </fill>
    <fill>
      <patternFill patternType="solid">
        <fgColor indexed="56"/>
        <bgColor indexed="64"/>
      </patternFill>
    </fill>
    <fill>
      <patternFill patternType="solid">
        <fgColor indexed="13"/>
        <bgColor indexed="64"/>
      </patternFill>
    </fill>
    <fill>
      <patternFill patternType="solid">
        <fgColor indexed="23"/>
        <bgColor indexed="64"/>
      </patternFill>
    </fill>
  </fills>
  <borders count="133">
    <border>
      <left/>
      <right/>
      <top/>
      <bottom/>
      <diagonal/>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style="thin">
        <color rgb="FF7F7F7F"/>
      </left>
      <right style="thin">
        <color rgb="FF7F7F7F"/>
      </right>
      <top style="thin">
        <color rgb="FF7F7F7F"/>
      </top>
      <bottom style="thin">
        <color rgb="FF7F7F7F"/>
      </bottom>
    </border>
    <border>
      <left>
        <color indexed="0"/>
      </left>
      <right>
        <color indexed="0"/>
      </right>
      <top>
        <color indexed="0"/>
      </top>
      <bottom style="thick">
        <color theme="4"/>
      </bottom>
    </border>
    <border>
      <left>
        <color indexed="0"/>
      </left>
      <right>
        <color indexed="0"/>
      </right>
      <top>
        <color indexed="0"/>
      </top>
      <bottom style="thick">
        <color theme="4" tint="0.49998"/>
      </bottom>
    </border>
    <border>
      <left>
        <color indexed="0"/>
      </left>
      <right>
        <color indexed="0"/>
      </right>
      <top>
        <color indexed="0"/>
      </top>
      <bottom style="medium">
        <color theme="4" tint="0.39998"/>
      </bottom>
    </border>
    <border>
      <left>
        <color indexed="0"/>
      </left>
      <right>
        <color indexed="0"/>
      </right>
      <top>
        <color indexed="0"/>
      </top>
      <bottom style="double">
        <color rgb="FFFF8001"/>
      </bottom>
    </border>
    <border>
      <left style="double">
        <color rgb="FF3F3F3F"/>
      </left>
      <right style="double">
        <color rgb="FF3F3F3F"/>
      </right>
      <top style="double">
        <color rgb="FF3F3F3F"/>
      </top>
      <bottom style="double">
        <color rgb="FF3F3F3F"/>
      </bottom>
    </border>
    <border>
      <left>
        <color indexed="0"/>
      </left>
      <right>
        <color indexed="0"/>
      </right>
      <top style="thin">
        <color theme="4"/>
      </top>
      <bottom style="double">
        <color theme="4"/>
      </bottom>
    </border>
    <border>
      <left style="thin">
        <color auto="1"/>
      </left>
      <right style="thin">
        <color auto="1"/>
      </right>
      <top>
        <color indexed="0"/>
      </top>
      <bottom style="thin">
        <color auto="1"/>
      </bottom>
    </border>
    <border>
      <left>
        <color indexed="0"/>
      </left>
      <right>
        <color indexed="0"/>
      </right>
      <top>
        <color indexed="0"/>
      </top>
      <bottom style="thin">
        <color indexed="8"/>
      </bottom>
    </border>
    <border>
      <left style="thin">
        <color auto="1"/>
      </left>
      <right style="double">
        <color auto="1"/>
      </right>
      <top>
        <color indexed="0"/>
      </top>
      <bottom style="thin">
        <color auto="1"/>
      </bottom>
    </border>
    <border>
      <left style="thin">
        <color auto="1"/>
      </left>
      <right>
        <color indexed="0"/>
      </right>
      <top style="thin">
        <color auto="1"/>
      </top>
      <bottom style="thin">
        <color auto="1"/>
      </bottom>
    </border>
    <border>
      <left>
        <color indexed="0"/>
      </left>
      <right>
        <color indexed="0"/>
      </right>
      <top style="thin">
        <color auto="1"/>
      </top>
      <bottom style="thin">
        <color auto="1"/>
      </bottom>
    </border>
    <border>
      <left style="thin">
        <color auto="1"/>
      </left>
      <right style="thin">
        <color auto="1"/>
      </right>
      <top style="thin">
        <color auto="1"/>
      </top>
      <bottom style="thin">
        <color auto="1"/>
      </bottom>
    </border>
    <border>
      <left>
        <color indexed="0"/>
      </left>
      <right style="thin">
        <color auto="1"/>
      </right>
      <top style="thin">
        <color auto="1"/>
      </top>
      <bottom style="thin">
        <color auto="1"/>
      </bottom>
    </border>
    <border>
      <left style="thin">
        <color indexed="8"/>
      </left>
      <right style="thin">
        <color indexed="8"/>
      </right>
      <top style="thin">
        <color indexed="8"/>
      </top>
      <bottom style="thin">
        <color indexed="8"/>
      </bottom>
    </border>
    <border>
      <left style="thin">
        <color auto="1"/>
      </left>
      <right>
        <color indexed="0"/>
      </right>
      <top>
        <color indexed="0"/>
      </top>
      <bottom>
        <color indexed="0"/>
      </bottom>
    </border>
    <border>
      <left>
        <color indexed="0"/>
      </left>
      <right style="thin">
        <color auto="1"/>
      </right>
      <top>
        <color indexed="0"/>
      </top>
      <bottom>
        <color indexed="0"/>
      </bottom>
    </border>
    <border>
      <left style="thin">
        <color auto="1"/>
      </left>
      <right>
        <color indexed="0"/>
      </right>
      <top style="thin">
        <color auto="1"/>
      </top>
      <bottom>
        <color indexed="0"/>
      </bottom>
    </border>
    <border>
      <left>
        <color indexed="0"/>
      </left>
      <right>
        <color indexed="0"/>
      </right>
      <top style="thin">
        <color auto="1"/>
      </top>
      <bottom>
        <color indexed="0"/>
      </bottom>
    </border>
    <border>
      <left>
        <color indexed="0"/>
      </left>
      <right style="thin">
        <color auto="1"/>
      </right>
      <top style="thin">
        <color auto="1"/>
      </top>
      <bottom>
        <color indexed="0"/>
      </bottom>
    </border>
    <border>
      <left style="thin">
        <color auto="1"/>
      </left>
      <right>
        <color indexed="0"/>
      </right>
      <top>
        <color indexed="0"/>
      </top>
      <bottom style="thin">
        <color auto="1"/>
      </bottom>
    </border>
    <border>
      <left>
        <color indexed="0"/>
      </left>
      <right>
        <color indexed="0"/>
      </right>
      <top>
        <color indexed="0"/>
      </top>
      <bottom style="thin">
        <color auto="1"/>
      </bottom>
    </border>
    <border>
      <left>
        <color indexed="0"/>
      </left>
      <right style="thin">
        <color auto="1"/>
      </right>
      <top>
        <color indexed="0"/>
      </top>
      <bottom style="thin">
        <color auto="1"/>
      </bottom>
    </border>
    <border>
      <left style="thin">
        <color indexed="9"/>
      </left>
      <right style="thin">
        <color auto="1"/>
      </right>
      <top style="thin">
        <color auto="1"/>
      </top>
      <bottom style="thin">
        <color auto="1"/>
      </bottom>
    </border>
    <border>
      <left style="thin">
        <color auto="1"/>
      </left>
      <right style="thin">
        <color auto="1"/>
      </right>
      <top>
        <color indexed="0"/>
      </top>
      <bottom>
        <color indexed="0"/>
      </bottom>
    </border>
    <border>
      <left style="medium">
        <color indexed="10"/>
      </left>
      <right style="medium">
        <color indexed="10"/>
      </right>
      <top>
        <color indexed="0"/>
      </top>
      <bottom style="medium">
        <color indexed="10"/>
      </bottom>
    </border>
    <border>
      <left style="thin">
        <color indexed="18"/>
      </left>
      <right style="thin">
        <color auto="1"/>
      </right>
      <top style="thin">
        <color auto="1"/>
      </top>
      <bottom style="thin">
        <color indexed="22"/>
      </bottom>
    </border>
    <border>
      <left style="thin">
        <color indexed="18"/>
      </left>
      <right style="thin">
        <color auto="1"/>
      </right>
      <top style="thin">
        <color indexed="22"/>
      </top>
      <bottom style="thin">
        <color indexed="22"/>
      </bottom>
    </border>
    <border>
      <left style="thin">
        <color indexed="18"/>
      </left>
      <right style="thin">
        <color auto="1"/>
      </right>
      <top style="thin">
        <color indexed="22"/>
      </top>
      <bottom style="thin">
        <color auto="1"/>
      </bottom>
    </border>
    <border>
      <left style="thin">
        <color indexed="18"/>
      </left>
      <right style="thin">
        <color indexed="18"/>
      </right>
      <top style="thin">
        <color indexed="22"/>
      </top>
      <bottom style="thin">
        <color indexed="22"/>
      </bottom>
    </border>
    <border>
      <left style="thin">
        <color indexed="18"/>
      </left>
      <right style="thin">
        <color indexed="18"/>
      </right>
      <top style="thin">
        <color indexed="22"/>
      </top>
      <bottom style="thin">
        <color auto="1"/>
      </bottom>
    </border>
    <border>
      <left style="thin">
        <color indexed="18"/>
      </left>
      <right style="thin">
        <color indexed="18"/>
      </right>
      <top style="thin">
        <color auto="1"/>
      </top>
      <bottom style="thin">
        <color indexed="22"/>
      </bottom>
    </border>
    <border>
      <left style="thin">
        <color auto="1"/>
      </left>
      <right style="thin">
        <color indexed="18"/>
      </right>
      <top style="thin">
        <color auto="1"/>
      </top>
      <bottom style="thin">
        <color auto="1"/>
      </bottom>
    </border>
    <border>
      <left style="thin">
        <color indexed="18"/>
      </left>
      <right style="thin">
        <color indexed="18"/>
      </right>
      <top style="thin">
        <color auto="1"/>
      </top>
      <bottom style="thin">
        <color auto="1"/>
      </bottom>
    </border>
    <border>
      <left style="thin">
        <color indexed="18"/>
      </left>
      <right style="thin">
        <color auto="1"/>
      </right>
      <top style="thin">
        <color auto="1"/>
      </top>
      <bottom style="thin">
        <color auto="1"/>
      </bottom>
    </border>
    <border>
      <left style="thin">
        <color indexed="18"/>
      </left>
      <right style="thin">
        <color indexed="18"/>
      </right>
      <top style="thin">
        <color auto="1"/>
      </top>
      <bottom style="hair">
        <color auto="1"/>
      </bottom>
    </border>
    <border>
      <left style="thin">
        <color indexed="18"/>
      </left>
      <right style="thin">
        <color auto="1"/>
      </right>
      <top style="thin">
        <color auto="1"/>
      </top>
      <bottom style="hair">
        <color auto="1"/>
      </bottom>
    </border>
    <border>
      <left style="thin">
        <color indexed="18"/>
      </left>
      <right style="thin">
        <color indexed="18"/>
      </right>
      <top style="hair">
        <color auto="1"/>
      </top>
      <bottom style="hair">
        <color auto="1"/>
      </bottom>
    </border>
    <border>
      <left style="thin">
        <color indexed="18"/>
      </left>
      <right style="thin">
        <color auto="1"/>
      </right>
      <top style="hair">
        <color auto="1"/>
      </top>
      <bottom style="hair">
        <color auto="1"/>
      </bottom>
    </border>
    <border>
      <left style="thin">
        <color indexed="18"/>
      </left>
      <right style="thin">
        <color indexed="18"/>
      </right>
      <top style="hair">
        <color auto="1"/>
      </top>
      <bottom style="thin">
        <color auto="1"/>
      </bottom>
    </border>
    <border>
      <left style="thin">
        <color indexed="18"/>
      </left>
      <right style="thin">
        <color auto="1"/>
      </right>
      <top style="hair">
        <color auto="1"/>
      </top>
      <bottom style="thin">
        <color auto="1"/>
      </bottom>
    </border>
    <border>
      <left style="thin">
        <color indexed="18"/>
      </left>
      <right style="thin">
        <color auto="1"/>
      </right>
      <top style="thin">
        <color auto="1"/>
      </top>
      <bottom style="thin">
        <color indexed="8"/>
      </bottom>
    </border>
    <border>
      <left style="thin">
        <color indexed="18"/>
      </left>
      <right style="thin">
        <color indexed="8"/>
      </right>
      <top style="thin">
        <color auto="1"/>
      </top>
      <bottom style="thin">
        <color indexed="22"/>
      </bottom>
    </border>
    <border>
      <left style="thin">
        <color indexed="18"/>
      </left>
      <right style="thin">
        <color indexed="8"/>
      </right>
      <top style="thin">
        <color indexed="22"/>
      </top>
      <bottom style="thin">
        <color indexed="22"/>
      </bottom>
    </border>
    <border>
      <left style="thin">
        <color indexed="18"/>
      </left>
      <right style="thin">
        <color indexed="8"/>
      </right>
      <top style="thin">
        <color indexed="22"/>
      </top>
      <bottom style="thin">
        <color auto="1"/>
      </bottom>
    </border>
    <border>
      <left style="thin">
        <color indexed="8"/>
      </left>
      <right style="thin">
        <color indexed="18"/>
      </right>
      <top style="thin">
        <color auto="1"/>
      </top>
      <bottom style="thin">
        <color indexed="22"/>
      </bottom>
    </border>
    <border>
      <left style="thin">
        <color indexed="8"/>
      </left>
      <right style="thin">
        <color indexed="18"/>
      </right>
      <top style="thin">
        <color indexed="22"/>
      </top>
      <bottom style="thin">
        <color indexed="22"/>
      </bottom>
    </border>
    <border>
      <left style="thin">
        <color indexed="18"/>
      </left>
      <right style="thin">
        <color indexed="8"/>
      </right>
      <top style="thin">
        <color indexed="8"/>
      </top>
      <bottom style="thin">
        <color indexed="8"/>
      </bottom>
    </border>
    <border>
      <left style="thin">
        <color indexed="18"/>
      </left>
      <right style="thin">
        <color indexed="8"/>
      </right>
      <top style="thin">
        <color indexed="8"/>
      </top>
      <bottom>
        <color indexed="0"/>
      </bottom>
    </border>
    <border>
      <left style="thin">
        <color indexed="8"/>
      </left>
      <right style="thin">
        <color indexed="18"/>
      </right>
      <top style="thin">
        <color indexed="22"/>
      </top>
      <bottom style="thin">
        <color auto="1"/>
      </bottom>
    </border>
    <border>
      <left style="thin">
        <color indexed="22"/>
      </left>
      <right style="thin">
        <color indexed="22"/>
      </right>
      <top style="thin">
        <color indexed="22"/>
      </top>
      <bottom style="thin">
        <color indexed="22"/>
      </bottom>
    </border>
    <border>
      <left style="thin">
        <color indexed="22"/>
      </left>
      <right style="thin">
        <color indexed="22"/>
      </right>
      <top style="thin">
        <color indexed="22"/>
      </top>
      <bottom style="thin">
        <color auto="1"/>
      </bottom>
    </border>
    <border>
      <left style="thin">
        <color auto="1"/>
      </left>
      <right style="thin">
        <color indexed="22"/>
      </right>
      <top style="thin">
        <color indexed="22"/>
      </top>
      <bottom style="thin">
        <color indexed="22"/>
      </bottom>
    </border>
    <border>
      <left style="thin">
        <color indexed="22"/>
      </left>
      <right style="thin">
        <color auto="1"/>
      </right>
      <top style="thin">
        <color indexed="22"/>
      </top>
      <bottom style="thin">
        <color indexed="22"/>
      </bottom>
    </border>
    <border>
      <left style="thin">
        <color indexed="22"/>
      </left>
      <right style="thin">
        <color auto="1"/>
      </right>
      <top style="thin">
        <color indexed="22"/>
      </top>
      <bottom style="thin">
        <color auto="1"/>
      </bottom>
    </border>
    <border>
      <left style="thin">
        <color auto="1"/>
      </left>
      <right style="thin">
        <color auto="1"/>
      </right>
      <top style="thin">
        <color auto="1"/>
      </top>
      <bottom>
        <color indexed="0"/>
      </bottom>
    </border>
    <border>
      <left style="thin">
        <color indexed="8"/>
      </left>
      <right style="thin">
        <color indexed="9"/>
      </right>
      <top style="thin">
        <color indexed="8"/>
      </top>
      <bottom style="thin">
        <color indexed="8"/>
      </bottom>
    </border>
    <border>
      <left style="thin">
        <color indexed="8"/>
      </left>
      <right style="thin">
        <color indexed="22"/>
      </right>
      <top style="thin">
        <color indexed="8"/>
      </top>
      <bottom>
        <color indexed="0"/>
      </bottom>
    </border>
    <border>
      <left style="thin">
        <color indexed="8"/>
      </left>
      <right style="thin">
        <color indexed="22"/>
      </right>
      <top>
        <color indexed="0"/>
      </top>
      <bottom>
        <color indexed="0"/>
      </bottom>
    </border>
    <border>
      <left style="thin">
        <color indexed="8"/>
      </left>
      <right style="thin">
        <color indexed="22"/>
      </right>
      <top>
        <color indexed="0"/>
      </top>
      <bottom style="thin">
        <color indexed="8"/>
      </bottom>
    </border>
    <border>
      <left>
        <color indexed="0"/>
      </left>
      <right>
        <color indexed="0"/>
      </right>
      <top style="thin">
        <color indexed="8"/>
      </top>
      <bottom style="thin">
        <color indexed="8"/>
      </bottom>
    </border>
    <border>
      <left style="thin">
        <color indexed="9"/>
      </left>
      <right style="thin">
        <color indexed="8"/>
      </right>
      <top style="thin">
        <color indexed="8"/>
      </top>
      <bottom style="thin">
        <color indexed="8"/>
      </bottom>
    </border>
    <border>
      <left style="thin">
        <color indexed="8"/>
      </left>
      <right style="hair">
        <color indexed="8"/>
      </right>
      <top style="thin">
        <color indexed="8"/>
      </top>
      <bottom style="hair">
        <color indexed="8"/>
      </bottom>
    </border>
    <border>
      <left style="hair">
        <color indexed="8"/>
      </left>
      <right style="thin">
        <color indexed="8"/>
      </right>
      <top style="thin">
        <color indexed="8"/>
      </top>
      <bottom style="hair">
        <color indexed="8"/>
      </bottom>
    </border>
    <border>
      <left style="thin">
        <color indexed="8"/>
      </left>
      <right style="hair">
        <color indexed="8"/>
      </right>
      <top style="hair">
        <color indexed="8"/>
      </top>
      <bottom style="hair">
        <color indexed="8"/>
      </bottom>
    </border>
    <border>
      <left style="hair">
        <color indexed="8"/>
      </left>
      <right style="thin">
        <color indexed="8"/>
      </right>
      <top style="hair">
        <color indexed="8"/>
      </top>
      <bottom style="hair">
        <color indexed="8"/>
      </bottom>
    </border>
    <border>
      <left style="thin">
        <color indexed="8"/>
      </left>
      <right style="hair">
        <color indexed="8"/>
      </right>
      <top style="hair">
        <color indexed="8"/>
      </top>
      <bottom style="thin">
        <color indexed="8"/>
      </bottom>
    </border>
    <border>
      <left style="hair">
        <color indexed="8"/>
      </left>
      <right style="thin">
        <color indexed="8"/>
      </right>
      <top style="hair">
        <color indexed="8"/>
      </top>
      <bottom style="thin">
        <color indexed="8"/>
      </bottom>
    </border>
    <border>
      <left style="thin">
        <color auto="1"/>
      </left>
      <right style="thin">
        <color indexed="22"/>
      </right>
      <top style="thin">
        <color auto="1"/>
      </top>
      <bottom style="thin">
        <color indexed="22"/>
      </bottom>
    </border>
    <border>
      <left style="thin">
        <color indexed="22"/>
      </left>
      <right>
        <color indexed="0"/>
      </right>
      <top style="thin">
        <color auto="1"/>
      </top>
      <bottom style="thin">
        <color indexed="22"/>
      </bottom>
    </border>
    <border>
      <left>
        <color indexed="0"/>
      </left>
      <right>
        <color indexed="0"/>
      </right>
      <top style="thin">
        <color auto="1"/>
      </top>
      <bottom style="thin">
        <color indexed="22"/>
      </bottom>
    </border>
    <border>
      <left>
        <color indexed="0"/>
      </left>
      <right style="thin">
        <color auto="1"/>
      </right>
      <top style="thin">
        <color auto="1"/>
      </top>
      <bottom style="thin">
        <color indexed="22"/>
      </bottom>
    </border>
    <border>
      <left style="thin">
        <color indexed="22"/>
      </left>
      <right>
        <color indexed="0"/>
      </right>
      <top style="thin">
        <color indexed="22"/>
      </top>
      <bottom style="thin">
        <color indexed="22"/>
      </bottom>
    </border>
    <border>
      <left>
        <color indexed="0"/>
      </left>
      <right>
        <color indexed="0"/>
      </right>
      <top style="thin">
        <color indexed="22"/>
      </top>
      <bottom style="thin">
        <color indexed="22"/>
      </bottom>
    </border>
    <border>
      <left>
        <color indexed="0"/>
      </left>
      <right style="thin">
        <color auto="1"/>
      </right>
      <top style="thin">
        <color indexed="22"/>
      </top>
      <bottom style="thin">
        <color indexed="22"/>
      </bottom>
    </border>
    <border>
      <left style="thin">
        <color auto="1"/>
      </left>
      <right style="thin">
        <color indexed="22"/>
      </right>
      <top style="thin">
        <color indexed="22"/>
      </top>
      <bottom style="thin">
        <color auto="1"/>
      </bottom>
    </border>
    <border>
      <left style="thin">
        <color indexed="22"/>
      </left>
      <right>
        <color indexed="0"/>
      </right>
      <top style="thin">
        <color indexed="22"/>
      </top>
      <bottom style="thin">
        <color auto="1"/>
      </bottom>
    </border>
    <border>
      <left>
        <color indexed="0"/>
      </left>
      <right>
        <color indexed="0"/>
      </right>
      <top style="thin">
        <color indexed="22"/>
      </top>
      <bottom style="thin">
        <color auto="1"/>
      </bottom>
    </border>
    <border>
      <left>
        <color indexed="0"/>
      </left>
      <right style="thin">
        <color auto="1"/>
      </right>
      <top style="thin">
        <color indexed="22"/>
      </top>
      <bottom style="thin">
        <color auto="1"/>
      </bottom>
    </border>
    <border>
      <left style="thin">
        <color auto="1"/>
      </left>
      <right>
        <color indexed="0"/>
      </right>
      <top style="thin">
        <color auto="1"/>
      </top>
      <bottom style="hair">
        <color auto="1"/>
      </bottom>
    </border>
    <border>
      <left style="thin">
        <color auto="1"/>
      </left>
      <right>
        <color indexed="0"/>
      </right>
      <top style="hair">
        <color auto="1"/>
      </top>
      <bottom style="hair">
        <color auto="1"/>
      </bottom>
    </border>
    <border>
      <left style="thin">
        <color auto="1"/>
      </left>
      <right>
        <color indexed="0"/>
      </right>
      <top style="hair">
        <color auto="1"/>
      </top>
      <bottom style="thin">
        <color auto="1"/>
      </bottom>
    </border>
    <border>
      <left style="thin">
        <color auto="1"/>
      </left>
      <right style="thin">
        <color indexed="9"/>
      </right>
      <top style="thin">
        <color indexed="9"/>
      </top>
      <bottom style="thin">
        <color auto="1"/>
      </bottom>
    </border>
    <border>
      <left style="thin">
        <color indexed="9"/>
      </left>
      <right style="thin">
        <color indexed="9"/>
      </right>
      <top style="thin">
        <color indexed="9"/>
      </top>
      <bottom style="thin">
        <color auto="1"/>
      </bottom>
    </border>
    <border>
      <left style="thin">
        <color indexed="9"/>
      </left>
      <right style="thin">
        <color auto="1"/>
      </right>
      <top style="thin">
        <color indexed="9"/>
      </top>
      <bottom style="thin">
        <color auto="1"/>
      </bottom>
    </border>
    <border>
      <left style="thin">
        <color auto="1"/>
      </left>
      <right style="hair">
        <color auto="1"/>
      </right>
      <top style="thin">
        <color auto="1"/>
      </top>
      <bottom style="thin">
        <color auto="1"/>
      </bottom>
    </border>
    <border>
      <left style="hair">
        <color auto="1"/>
      </left>
      <right style="thin">
        <color auto="1"/>
      </right>
      <top style="thin">
        <color auto="1"/>
      </top>
      <bottom style="thin">
        <color auto="1"/>
      </bottom>
    </border>
    <border>
      <left style="thin">
        <color indexed="18"/>
      </left>
      <right style="thin">
        <color indexed="18"/>
      </right>
      <top style="thin">
        <color indexed="8"/>
      </top>
      <bottom style="thin">
        <color indexed="8"/>
      </bottom>
    </border>
    <border>
      <left style="thin">
        <color indexed="18"/>
      </left>
      <right style="thin">
        <color indexed="18"/>
      </right>
      <top style="thin">
        <color indexed="8"/>
      </top>
      <bottom>
        <color indexed="0"/>
      </bottom>
    </border>
    <border>
      <left style="thin">
        <color indexed="8"/>
      </left>
      <right style="thin">
        <color indexed="18"/>
      </right>
      <top style="thin">
        <color indexed="8"/>
      </top>
      <bottom style="thin">
        <color indexed="8"/>
      </bottom>
    </border>
    <border>
      <left style="thin">
        <color indexed="8"/>
      </left>
      <right style="thin">
        <color indexed="18"/>
      </right>
      <top style="thin">
        <color indexed="8"/>
      </top>
      <bottom>
        <color indexed="0"/>
      </bottom>
    </border>
    <border>
      <left style="thin">
        <color indexed="8"/>
      </left>
      <right style="thin">
        <color indexed="18"/>
      </right>
      <top style="thin">
        <color auto="1"/>
      </top>
      <bottom style="thin">
        <color auto="1"/>
      </bottom>
    </border>
    <border>
      <left style="thin">
        <color indexed="18"/>
      </left>
      <right style="thin">
        <color indexed="8"/>
      </right>
      <top>
        <color indexed="0"/>
      </top>
      <bottom style="thin">
        <color auto="1"/>
      </bottom>
    </border>
    <border>
      <left style="thin">
        <color auto="1"/>
      </left>
      <right style="thin">
        <color indexed="18"/>
      </right>
      <top style="thin">
        <color auto="1"/>
      </top>
      <bottom style="thin">
        <color indexed="8"/>
      </bottom>
    </border>
    <border>
      <left style="thin">
        <color indexed="18"/>
      </left>
      <right style="thin">
        <color indexed="18"/>
      </right>
      <top style="thin">
        <color auto="1"/>
      </top>
      <bottom style="thin">
        <color indexed="8"/>
      </bottom>
    </border>
    <border>
      <left style="thin">
        <color indexed="18"/>
      </left>
      <right style="thin">
        <color indexed="18"/>
      </right>
      <top style="thin">
        <color indexed="8"/>
      </top>
      <bottom style="thin">
        <color auto="1"/>
      </bottom>
    </border>
    <border>
      <left style="thin">
        <color auto="1"/>
      </left>
      <right style="thin">
        <color indexed="18"/>
      </right>
      <top style="thin">
        <color auto="1"/>
      </top>
      <bottom style="thin">
        <color indexed="22"/>
      </bottom>
    </border>
    <border>
      <left style="thin">
        <color auto="1"/>
      </left>
      <right style="thin">
        <color indexed="18"/>
      </right>
      <top style="thin">
        <color indexed="22"/>
      </top>
      <bottom style="thin">
        <color indexed="22"/>
      </bottom>
    </border>
    <border>
      <left style="thin">
        <color auto="1"/>
      </left>
      <right style="thin">
        <color indexed="18"/>
      </right>
      <top style="thin">
        <color indexed="22"/>
      </top>
      <bottom style="thin">
        <color auto="1"/>
      </bottom>
    </border>
    <border>
      <left style="thin">
        <color indexed="9"/>
      </left>
      <right style="thin">
        <color indexed="9"/>
      </right>
      <top style="thin">
        <color auto="1"/>
      </top>
      <bottom style="thin">
        <color auto="1"/>
      </bottom>
    </border>
    <border>
      <left style="double">
        <color auto="1"/>
      </left>
      <right>
        <color indexed="0"/>
      </right>
      <top>
        <color indexed="0"/>
      </top>
      <bottom style="thin">
        <color auto="1"/>
      </bottom>
    </border>
    <border>
      <left style="thin">
        <color auto="1"/>
      </left>
      <right style="thin">
        <color indexed="9"/>
      </right>
      <top style="thin">
        <color auto="1"/>
      </top>
      <bottom style="thin">
        <color auto="1"/>
      </bottom>
    </border>
    <border>
      <left style="thin">
        <color indexed="8"/>
      </left>
      <right>
        <color indexed="0"/>
      </right>
      <top>
        <color indexed="0"/>
      </top>
      <bottom>
        <color indexed="0"/>
      </bottom>
    </border>
    <border>
      <left style="thin">
        <color auto="1"/>
      </left>
      <right style="thin">
        <color indexed="18"/>
      </right>
      <top style="thin">
        <color auto="1"/>
      </top>
      <bottom>
        <color indexed="0"/>
      </bottom>
    </border>
    <border>
      <left style="thin">
        <color auto="1"/>
      </left>
      <right style="thin">
        <color indexed="18"/>
      </right>
      <top>
        <color indexed="0"/>
      </top>
      <bottom>
        <color indexed="0"/>
      </bottom>
    </border>
    <border>
      <left style="thin">
        <color auto="1"/>
      </left>
      <right style="thin">
        <color indexed="18"/>
      </right>
      <top>
        <color indexed="0"/>
      </top>
      <bottom style="thin">
        <color auto="1"/>
      </bottom>
    </border>
    <border>
      <left style="medium">
        <color auto="1"/>
      </left>
      <right>
        <color indexed="0"/>
      </right>
      <top style="medium">
        <color auto="1"/>
      </top>
      <bottom style="medium">
        <color auto="1"/>
      </bottom>
    </border>
    <border>
      <left>
        <color indexed="0"/>
      </left>
      <right style="medium">
        <color auto="1"/>
      </right>
      <top style="medium">
        <color auto="1"/>
      </top>
      <bottom style="medium">
        <color auto="1"/>
      </bottom>
    </border>
    <border>
      <left>
        <color indexed="0"/>
      </left>
      <right style="medium">
        <color auto="1"/>
      </right>
      <top>
        <color indexed="0"/>
      </top>
      <bottom>
        <color indexed="0"/>
      </bottom>
    </border>
    <border>
      <left style="double">
        <color indexed="9"/>
      </left>
      <right>
        <color indexed="0"/>
      </right>
      <top>
        <color indexed="0"/>
      </top>
      <bottom>
        <color indexed="0"/>
      </bottom>
    </border>
    <border>
      <left style="thin">
        <color indexed="8"/>
      </left>
      <right>
        <color indexed="0"/>
      </right>
      <top style="thin">
        <color auto="1"/>
      </top>
      <bottom style="thin">
        <color indexed="22"/>
      </bottom>
    </border>
    <border>
      <left>
        <color indexed="0"/>
      </left>
      <right style="thin">
        <color indexed="18"/>
      </right>
      <top style="thin">
        <color auto="1"/>
      </top>
      <bottom style="thin">
        <color indexed="22"/>
      </bottom>
    </border>
    <border>
      <left>
        <color indexed="0"/>
      </left>
      <right>
        <color indexed="0"/>
      </right>
      <top>
        <color indexed="0"/>
      </top>
      <bottom style="medium">
        <color auto="1"/>
      </bottom>
    </border>
    <border>
      <left style="thin">
        <color indexed="22"/>
      </left>
      <right style="thin">
        <color indexed="22"/>
      </right>
      <top style="thin">
        <color auto="1"/>
      </top>
      <bottom style="thin">
        <color indexed="22"/>
      </bottom>
    </border>
    <border>
      <left style="thin">
        <color indexed="22"/>
      </left>
      <right style="thin">
        <color auto="1"/>
      </right>
      <top style="thin">
        <color auto="1"/>
      </top>
      <bottom style="thin">
        <color indexed="22"/>
      </bottom>
    </border>
    <border>
      <left>
        <color indexed="0"/>
      </left>
      <right>
        <color indexed="0"/>
      </right>
      <top style="hair">
        <color auto="1"/>
      </top>
      <bottom style="hair">
        <color auto="1"/>
      </bottom>
    </border>
    <border>
      <left>
        <color indexed="0"/>
      </left>
      <right style="thin">
        <color auto="1"/>
      </right>
      <top style="hair">
        <color auto="1"/>
      </top>
      <bottom style="hair">
        <color auto="1"/>
      </bottom>
    </border>
    <border>
      <left>
        <color indexed="0"/>
      </left>
      <right>
        <color indexed="0"/>
      </right>
      <top style="hair">
        <color auto="1"/>
      </top>
      <bottom style="thin">
        <color auto="1"/>
      </bottom>
    </border>
    <border>
      <left>
        <color indexed="0"/>
      </left>
      <right style="thin">
        <color auto="1"/>
      </right>
      <top style="hair">
        <color auto="1"/>
      </top>
      <bottom style="thin">
        <color auto="1"/>
      </bottom>
    </border>
    <border>
      <left style="thin">
        <color indexed="22"/>
      </left>
      <right style="thin">
        <color indexed="22"/>
      </right>
      <top style="thin">
        <color indexed="8"/>
      </top>
      <bottom>
        <color indexed="0"/>
      </bottom>
    </border>
    <border>
      <left style="thin">
        <color indexed="22"/>
      </left>
      <right style="thin">
        <color indexed="8"/>
      </right>
      <top style="thin">
        <color indexed="8"/>
      </top>
      <bottom>
        <color indexed="0"/>
      </bottom>
    </border>
    <border>
      <left style="thin">
        <color indexed="22"/>
      </left>
      <right style="thin">
        <color indexed="22"/>
      </right>
      <top>
        <color indexed="0"/>
      </top>
      <bottom>
        <color indexed="0"/>
      </bottom>
    </border>
    <border>
      <left style="thin">
        <color indexed="22"/>
      </left>
      <right style="thin">
        <color indexed="8"/>
      </right>
      <top>
        <color indexed="0"/>
      </top>
      <bottom>
        <color indexed="0"/>
      </bottom>
    </border>
    <border>
      <left>
        <color indexed="0"/>
      </left>
      <right>
        <color indexed="0"/>
      </right>
      <top style="thin">
        <color auto="1"/>
      </top>
      <bottom style="hair">
        <color auto="1"/>
      </bottom>
    </border>
    <border>
      <left>
        <color indexed="0"/>
      </left>
      <right style="thin">
        <color auto="1"/>
      </right>
      <top style="thin">
        <color auto="1"/>
      </top>
      <bottom style="hair">
        <color auto="1"/>
      </bottom>
    </border>
    <border>
      <left style="thin">
        <color indexed="8"/>
      </left>
      <right>
        <color indexed="0"/>
      </right>
      <top style="thin">
        <color indexed="8"/>
      </top>
      <bottom style="thin">
        <color indexed="8"/>
      </bottom>
    </border>
    <border>
      <left>
        <color indexed="0"/>
      </left>
      <right style="thin">
        <color indexed="8"/>
      </right>
      <top style="thin">
        <color indexed="8"/>
      </top>
      <bottom style="thin">
        <color indexed="8"/>
      </bottom>
    </border>
    <border>
      <left style="thin">
        <color indexed="22"/>
      </left>
      <right style="thin">
        <color indexed="22"/>
      </right>
      <top>
        <color indexed="0"/>
      </top>
      <bottom style="thin">
        <color indexed="8"/>
      </bottom>
    </border>
    <border>
      <left style="thin">
        <color indexed="22"/>
      </left>
      <right style="thin">
        <color indexed="8"/>
      </right>
      <top>
        <color indexed="0"/>
      </top>
      <bottom style="thin">
        <color indexed="8"/>
      </bottom>
    </border>
    <border>
      <left style="thin">
        <color indexed="9"/>
      </left>
      <right style="thin">
        <color indexed="9"/>
      </right>
      <top style="thin">
        <color indexed="8"/>
      </top>
      <bottom style="thin">
        <color indexed="8"/>
      </bottom>
    </border>
  </borders>
  <cellStyleXfs count="68">
    <xf numFmtId="0" fontId="0" fillId="0" borderId="0">
      <alignment/>
      <protection/>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101" fillId="2" borderId="0" applyNumberFormat="0" applyBorder="0" applyAlignment="0" applyProtection="0"/>
    <xf numFmtId="0" fontId="101" fillId="3" borderId="0" applyNumberFormat="0" applyBorder="0" applyAlignment="0" applyProtection="0"/>
    <xf numFmtId="0" fontId="101" fillId="4" borderId="0" applyNumberFormat="0" applyBorder="0" applyAlignment="0" applyProtection="0"/>
    <xf numFmtId="0" fontId="101" fillId="5" borderId="0" applyNumberFormat="0" applyBorder="0" applyAlignment="0" applyProtection="0"/>
    <xf numFmtId="0" fontId="101" fillId="6" borderId="0" applyNumberFormat="0" applyBorder="0" applyAlignment="0" applyProtection="0"/>
    <xf numFmtId="0" fontId="101" fillId="7" borderId="0" applyNumberFormat="0" applyBorder="0" applyAlignment="0" applyProtection="0"/>
    <xf numFmtId="0" fontId="101" fillId="8"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1" borderId="0" applyNumberFormat="0" applyBorder="0" applyAlignment="0" applyProtection="0"/>
    <xf numFmtId="0" fontId="101" fillId="12" borderId="0" applyNumberFormat="0" applyBorder="0" applyAlignment="0" applyProtection="0"/>
    <xf numFmtId="0" fontId="101" fillId="13"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6" borderId="0" applyNumberFormat="0" applyBorder="0" applyAlignment="0" applyProtection="0"/>
    <xf numFmtId="0" fontId="99" fillId="17" borderId="0" applyNumberFormat="0" applyBorder="0" applyAlignment="0" applyProtection="0"/>
    <xf numFmtId="0" fontId="99" fillId="18" borderId="0" applyNumberFormat="0" applyBorder="0" applyAlignment="0" applyProtection="0"/>
    <xf numFmtId="0" fontId="99" fillId="19" borderId="0" applyNumberFormat="0" applyBorder="0" applyAlignment="0" applyProtection="0"/>
    <xf numFmtId="0" fontId="0" fillId="20" borderId="1" applyNumberFormat="0" applyFont="0" applyAlignment="0" applyProtection="0"/>
    <xf numFmtId="0" fontId="100" fillId="21" borderId="0" applyNumberFormat="0" applyBorder="0" applyAlignment="0" applyProtection="0"/>
    <xf numFmtId="0" fontId="8" fillId="0" borderId="0" applyNumberFormat="0" applyFill="0" applyBorder="0" applyAlignment="0" applyProtection="0"/>
    <xf numFmtId="0" fontId="99" fillId="22" borderId="0" applyNumberFormat="0" applyBorder="0" applyAlignment="0" applyProtection="0"/>
    <xf numFmtId="0" fontId="99" fillId="23" borderId="0" applyNumberFormat="0" applyBorder="0" applyAlignment="0" applyProtection="0"/>
    <xf numFmtId="0" fontId="99" fillId="24" borderId="0" applyNumberFormat="0" applyBorder="0" applyAlignment="0" applyProtection="0"/>
    <xf numFmtId="0" fontId="99" fillId="25" borderId="0" applyNumberFormat="0" applyBorder="0" applyAlignment="0" applyProtection="0"/>
    <xf numFmtId="0" fontId="99" fillId="26" borderId="0" applyNumberFormat="0" applyBorder="0" applyAlignment="0" applyProtection="0"/>
    <xf numFmtId="0" fontId="99" fillId="27" borderId="0" applyNumberFormat="0" applyBorder="0" applyAlignment="0" applyProtection="0"/>
    <xf numFmtId="0" fontId="98" fillId="28" borderId="2" applyNumberFormat="0" applyAlignment="0" applyProtection="0"/>
    <xf numFmtId="0" fontId="97" fillId="28" borderId="3" applyNumberFormat="0" applyAlignment="0" applyProtection="0"/>
    <xf numFmtId="0" fontId="96" fillId="29" borderId="0" applyNumberFormat="0" applyBorder="0" applyAlignment="0" applyProtection="0"/>
    <xf numFmtId="0" fontId="95" fillId="0" borderId="0" applyNumberFormat="0" applyFill="0" applyBorder="0" applyAlignment="0" applyProtection="0"/>
    <xf numFmtId="0" fontId="94" fillId="0" borderId="4" applyNumberFormat="0" applyFill="0" applyAlignment="0" applyProtection="0"/>
    <xf numFmtId="0" fontId="93" fillId="0" borderId="5" applyNumberFormat="0" applyFill="0" applyAlignment="0" applyProtection="0"/>
    <xf numFmtId="0" fontId="92" fillId="0" borderId="6" applyNumberFormat="0" applyFill="0" applyAlignment="0" applyProtection="0"/>
    <xf numFmtId="0" fontId="92" fillId="0" borderId="0" applyNumberFormat="0" applyFill="0" applyBorder="0" applyAlignment="0" applyProtection="0"/>
    <xf numFmtId="0" fontId="91" fillId="30" borderId="0" applyNumberFormat="0" applyBorder="0" applyAlignment="0" applyProtection="0"/>
    <xf numFmtId="0" fontId="1" fillId="0" borderId="0">
      <alignment/>
      <protection/>
    </xf>
    <xf numFmtId="0" fontId="1" fillId="0" borderId="0">
      <alignment/>
      <protection/>
    </xf>
    <xf numFmtId="0" fontId="1" fillId="0" borderId="0">
      <alignment/>
      <protection/>
    </xf>
    <xf numFmtId="0" fontId="0" fillId="0" borderId="0">
      <alignment/>
      <protection/>
    </xf>
    <xf numFmtId="0" fontId="16" fillId="0" borderId="0">
      <alignment/>
      <protection/>
    </xf>
    <xf numFmtId="9" fontId="0" fillId="0" borderId="0" applyFont="0" applyFill="0" applyBorder="0" applyAlignment="0" applyProtection="0"/>
    <xf numFmtId="0" fontId="90" fillId="0" borderId="7" applyNumberFormat="0" applyFill="0" applyAlignment="0" applyProtection="0"/>
    <xf numFmtId="0" fontId="9" fillId="0" borderId="0" applyNumberFormat="0" applyFill="0" applyBorder="0" applyAlignment="0" applyProtection="0"/>
    <xf numFmtId="0" fontId="89" fillId="31" borderId="8" applyNumberFormat="0" applyAlignment="0" applyProtection="0"/>
    <xf numFmtId="0" fontId="88" fillId="0" borderId="0" applyNumberFormat="0" applyFill="0" applyBorder="0" applyAlignment="0" applyProtection="0"/>
    <xf numFmtId="0" fontId="87" fillId="0" borderId="0" applyNumberFormat="0" applyFill="0" applyBorder="0" applyAlignment="0" applyProtection="0"/>
    <xf numFmtId="0" fontId="86" fillId="0" borderId="9" applyNumberFormat="0" applyFill="0" applyAlignment="0" applyProtection="0"/>
    <xf numFmtId="0" fontId="85" fillId="32" borderId="3" applyNumberFormat="0" applyAlignment="0" applyProtection="0"/>
    <xf numFmtId="170" fontId="0" fillId="0" borderId="0" applyFont="0" applyFill="0" applyBorder="0" applyAlignment="0" applyProtection="0"/>
    <xf numFmtId="168" fontId="0" fillId="0" borderId="0" applyFont="0" applyFill="0" applyBorder="0" applyAlignment="0" applyProtection="0"/>
    <xf numFmtId="171" fontId="0" fillId="0" borderId="0" applyFont="0" applyFill="0" applyBorder="0" applyAlignment="0" applyProtection="0"/>
    <xf numFmtId="169" fontId="0" fillId="0" borderId="0" applyFont="0" applyFill="0" applyBorder="0" applyAlignment="0" applyProtection="0"/>
  </cellStyleXfs>
  <cellXfs count="501">
    <xf numFmtId="0" fontId="0" fillId="0" borderId="0" xfId="0" applyAlignment="1">
      <alignment/>
    </xf>
    <xf numFmtId="0" fontId="0" fillId="0" borderId="0" xfId="0" applyFont="1" applyFill="1" applyAlignment="1">
      <alignment/>
    </xf>
    <xf numFmtId="0" fontId="0" fillId="0" borderId="0" xfId="0" applyFont="1" applyBorder="1" applyAlignment="1">
      <alignment vertical="center"/>
    </xf>
    <xf numFmtId="0" fontId="0"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protection/>
    </xf>
    <xf numFmtId="1" fontId="18" fillId="0" borderId="0" xfId="0" applyNumberFormat="1" applyFont="1" applyFill="1" applyBorder="1" applyAlignment="1" applyProtection="1">
      <alignment horizontal="center" vertical="center"/>
      <protection/>
    </xf>
    <xf numFmtId="180" fontId="16" fillId="0" borderId="0" xfId="0" applyNumberFormat="1" applyFont="1" applyFill="1" applyBorder="1" applyAlignment="1" applyProtection="1">
      <alignment horizontal="right" vertical="center"/>
      <protection/>
    </xf>
    <xf numFmtId="49" fontId="0" fillId="0" borderId="0" xfId="0" applyNumberFormat="1" applyFont="1" applyFill="1" applyBorder="1" applyAlignment="1" applyProtection="1">
      <alignment vertical="center"/>
      <protection/>
    </xf>
    <xf numFmtId="49" fontId="17" fillId="0" borderId="0" xfId="0" applyNumberFormat="1" applyFont="1" applyFill="1" applyBorder="1" applyAlignment="1" applyProtection="1">
      <alignment horizontal="right" vertical="center"/>
      <protection/>
    </xf>
    <xf numFmtId="1" fontId="34" fillId="33" borderId="10" xfId="0" applyNumberFormat="1" applyFont="1" applyFill="1" applyBorder="1" applyAlignment="1" applyProtection="1">
      <alignment horizontal="center" vertical="center"/>
      <protection locked="0"/>
    </xf>
    <xf numFmtId="49" fontId="34" fillId="33" borderId="1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0" fillId="0" borderId="0" xfId="0" applyFont="1" applyFill="1" applyBorder="1" applyAlignment="1">
      <alignment/>
    </xf>
    <xf numFmtId="0" fontId="0" fillId="0" borderId="0" xfId="0" applyFont="1" applyFill="1" applyAlignment="1" applyProtection="1">
      <alignment/>
      <protection hidden="1"/>
    </xf>
    <xf numFmtId="0" fontId="0" fillId="0" borderId="0" xfId="0" applyFont="1" applyFill="1" applyBorder="1" applyAlignment="1" applyProtection="1">
      <alignment/>
      <protection hidden="1"/>
    </xf>
    <xf numFmtId="0" fontId="0"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protection/>
    </xf>
    <xf numFmtId="0" fontId="0" fillId="0" borderId="0" xfId="0" applyFont="1" applyAlignment="1" applyProtection="1">
      <alignment vertical="center"/>
      <protection hidden="1"/>
    </xf>
    <xf numFmtId="0" fontId="0" fillId="0" borderId="0" xfId="0" applyFont="1" applyAlignment="1" applyProtection="1">
      <alignment horizontal="left" vertical="center"/>
      <protection hidden="1"/>
    </xf>
    <xf numFmtId="0" fontId="0" fillId="0" borderId="11" xfId="0" applyFont="1" applyBorder="1" applyAlignment="1" applyProtection="1">
      <alignment horizontal="center" vertical="center"/>
      <protection hidden="1"/>
    </xf>
    <xf numFmtId="187" fontId="34" fillId="33" borderId="10" xfId="0" applyNumberFormat="1" applyFont="1" applyFill="1" applyBorder="1" applyAlignment="1" applyProtection="1">
      <alignment horizontal="center" vertical="center"/>
      <protection locked="0"/>
    </xf>
    <xf numFmtId="198" fontId="34" fillId="33" borderId="10" xfId="0" applyNumberFormat="1" applyFont="1" applyFill="1" applyBorder="1" applyAlignment="1" applyProtection="1">
      <alignment horizontal="center" vertical="center"/>
      <protection locked="0"/>
    </xf>
    <xf numFmtId="187" fontId="34" fillId="33" borderId="12" xfId="0" applyNumberFormat="1" applyFont="1" applyFill="1" applyBorder="1" applyAlignment="1" applyProtection="1">
      <alignment horizontal="center" vertical="center"/>
      <protection locked="0"/>
    </xf>
    <xf numFmtId="199" fontId="34" fillId="33" borderId="10" xfId="0" applyNumberFormat="1" applyFont="1" applyFill="1" applyBorder="1" applyAlignment="1" applyProtection="1">
      <alignment horizontal="center" vertical="center"/>
      <protection locked="0"/>
    </xf>
    <xf numFmtId="176" fontId="34" fillId="33" borderId="10" xfId="0" applyNumberFormat="1" applyFont="1" applyFill="1" applyBorder="1" applyAlignment="1" applyProtection="1">
      <alignment horizontal="center" vertical="center"/>
      <protection locked="0"/>
    </xf>
    <xf numFmtId="3" fontId="34" fillId="33" borderId="10" xfId="0" applyNumberFormat="1" applyFont="1" applyFill="1" applyBorder="1" applyAlignment="1" applyProtection="1">
      <alignment horizontal="center" vertical="center"/>
      <protection locked="0"/>
    </xf>
    <xf numFmtId="49" fontId="34" fillId="0" borderId="13" xfId="0" applyNumberFormat="1" applyFont="1" applyFill="1" applyBorder="1" applyAlignment="1" applyProtection="1">
      <alignment horizontal="center" vertical="center"/>
      <protection/>
    </xf>
    <xf numFmtId="49" fontId="7" fillId="0" borderId="14" xfId="0" applyNumberFormat="1" applyFont="1" applyFill="1" applyBorder="1" applyAlignment="1" applyProtection="1">
      <alignment horizontal="left" vertical="center"/>
      <protection/>
    </xf>
    <xf numFmtId="0" fontId="0" fillId="0" borderId="14" xfId="0" applyFont="1" applyBorder="1" applyAlignment="1">
      <alignment horizontal="left" vertical="center"/>
    </xf>
    <xf numFmtId="49" fontId="0" fillId="0" borderId="14" xfId="0" applyNumberFormat="1" applyFont="1" applyFill="1" applyBorder="1" applyAlignment="1" applyProtection="1">
      <alignment vertical="center"/>
      <protection/>
    </xf>
    <xf numFmtId="0" fontId="17" fillId="0" borderId="0" xfId="0" applyFont="1" applyAlignment="1" applyProtection="1">
      <alignment vertical="top"/>
      <protection hidden="1"/>
    </xf>
    <xf numFmtId="49" fontId="0" fillId="0" borderId="0" xfId="0" applyNumberFormat="1" applyFont="1" applyFill="1" applyAlignment="1">
      <alignment horizontal="center" vertical="center"/>
    </xf>
    <xf numFmtId="0" fontId="0" fillId="0" borderId="15" xfId="0" applyFont="1" applyFill="1" applyBorder="1" applyAlignment="1">
      <alignment horizontal="center" vertical="center"/>
    </xf>
    <xf numFmtId="0" fontId="34" fillId="0" borderId="15"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protection/>
    </xf>
    <xf numFmtId="0" fontId="0" fillId="0" borderId="15" xfId="0" applyFont="1" applyFill="1" applyBorder="1" applyAlignment="1">
      <alignment horizontal="center" vertical="center" wrapText="1"/>
    </xf>
    <xf numFmtId="49" fontId="0" fillId="0" borderId="0" xfId="0" applyNumberFormat="1" applyFont="1" applyFill="1" applyAlignment="1">
      <alignment/>
    </xf>
    <xf numFmtId="49" fontId="0" fillId="0" borderId="0" xfId="0" applyNumberFormat="1" applyFont="1" applyFill="1" applyAlignment="1" quotePrefix="1">
      <alignment/>
    </xf>
    <xf numFmtId="0" fontId="0" fillId="0" borderId="0" xfId="0" applyNumberFormat="1" applyFont="1" applyFill="1" applyAlignment="1">
      <alignment/>
    </xf>
    <xf numFmtId="200" fontId="34" fillId="33" borderId="10" xfId="0" applyNumberFormat="1" applyFont="1" applyFill="1" applyBorder="1" applyAlignment="1" applyProtection="1">
      <alignment horizontal="center" vertical="center"/>
      <protection locked="0"/>
    </xf>
    <xf numFmtId="0" fontId="47" fillId="0" borderId="0" xfId="0" applyFont="1" applyAlignment="1">
      <alignment vertical="center"/>
    </xf>
    <xf numFmtId="0" fontId="0" fillId="0" borderId="0" xfId="0" applyFont="1" applyFill="1" applyAlignment="1" applyProtection="1">
      <alignment/>
      <protection/>
    </xf>
    <xf numFmtId="1" fontId="0" fillId="0" borderId="0" xfId="0" applyNumberFormat="1" applyFont="1" applyFill="1" applyAlignment="1" applyProtection="1">
      <alignment/>
      <protection/>
    </xf>
    <xf numFmtId="2" fontId="0" fillId="0" borderId="0" xfId="0" applyNumberFormat="1" applyFont="1" applyFill="1" applyAlignment="1" applyProtection="1">
      <alignment/>
      <protection/>
    </xf>
    <xf numFmtId="0" fontId="0" fillId="0" borderId="0" xfId="0" applyNumberFormat="1" applyFont="1" applyFill="1" applyAlignment="1" applyProtection="1">
      <alignment/>
      <protection/>
    </xf>
    <xf numFmtId="0" fontId="38" fillId="34" borderId="16" xfId="35" applyFont="1" applyFill="1" applyBorder="1" applyAlignment="1" applyProtection="1">
      <alignment horizontal="right" vertical="center"/>
      <protection/>
    </xf>
    <xf numFmtId="176" fontId="3" fillId="0" borderId="0" xfId="0" applyNumberFormat="1" applyFont="1" applyFill="1" applyBorder="1" applyAlignment="1" applyProtection="1">
      <alignment horizontal="left"/>
      <protection hidden="1"/>
    </xf>
    <xf numFmtId="0" fontId="42" fillId="35" borderId="17" xfId="54" applyFont="1" applyFill="1" applyBorder="1" applyAlignment="1" applyProtection="1">
      <alignment horizontal="center" vertical="center"/>
      <protection hidden="1"/>
    </xf>
    <xf numFmtId="0" fontId="0" fillId="0" borderId="17" xfId="54"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protection/>
    </xf>
    <xf numFmtId="0" fontId="46" fillId="0" borderId="0" xfId="0" applyFont="1" applyAlignment="1" applyProtection="1">
      <alignment horizontal="center" vertical="top"/>
      <protection hidden="1"/>
    </xf>
    <xf numFmtId="1" fontId="0" fillId="0" borderId="18" xfId="0" applyNumberFormat="1" applyFont="1" applyFill="1" applyBorder="1" applyAlignment="1" applyProtection="1">
      <alignment/>
      <protection/>
    </xf>
    <xf numFmtId="1" fontId="0" fillId="0" borderId="0" xfId="0" applyNumberFormat="1" applyFont="1" applyFill="1" applyBorder="1" applyAlignment="1" applyProtection="1">
      <alignment/>
      <protection/>
    </xf>
    <xf numFmtId="2" fontId="0" fillId="0" borderId="0" xfId="0" applyNumberFormat="1" applyFont="1" applyFill="1" applyBorder="1" applyAlignment="1" applyProtection="1">
      <alignment/>
      <protection/>
    </xf>
    <xf numFmtId="2" fontId="0" fillId="0" borderId="19" xfId="0" applyNumberFormat="1" applyFont="1" applyFill="1" applyBorder="1" applyAlignment="1" applyProtection="1">
      <alignment/>
      <protection/>
    </xf>
    <xf numFmtId="1" fontId="0" fillId="0" borderId="0" xfId="0" applyNumberFormat="1" applyFont="1" applyFill="1" applyBorder="1" applyAlignment="1" applyProtection="1">
      <alignment/>
      <protection/>
    </xf>
    <xf numFmtId="1" fontId="0" fillId="36" borderId="20" xfId="0" applyNumberFormat="1" applyFont="1" applyFill="1" applyBorder="1" applyAlignment="1" applyProtection="1">
      <alignment/>
      <protection/>
    </xf>
    <xf numFmtId="1" fontId="0" fillId="36" borderId="21" xfId="0" applyNumberFormat="1" applyFont="1" applyFill="1" applyBorder="1" applyAlignment="1" applyProtection="1">
      <alignment/>
      <protection/>
    </xf>
    <xf numFmtId="2" fontId="0" fillId="36" borderId="21" xfId="0" applyNumberFormat="1" applyFont="1" applyFill="1" applyBorder="1" applyAlignment="1" applyProtection="1">
      <alignment/>
      <protection/>
    </xf>
    <xf numFmtId="2" fontId="0" fillId="36" borderId="22" xfId="0" applyNumberFormat="1" applyFont="1" applyFill="1" applyBorder="1" applyAlignment="1" applyProtection="1">
      <alignment/>
      <protection/>
    </xf>
    <xf numFmtId="1" fontId="0" fillId="37" borderId="23" xfId="0" applyNumberFormat="1" applyFont="1" applyFill="1" applyBorder="1" applyAlignment="1" applyProtection="1">
      <alignment/>
      <protection/>
    </xf>
    <xf numFmtId="1" fontId="0" fillId="37" borderId="24" xfId="0" applyNumberFormat="1" applyFont="1" applyFill="1" applyBorder="1" applyAlignment="1" applyProtection="1">
      <alignment/>
      <protection/>
    </xf>
    <xf numFmtId="2" fontId="0" fillId="37" borderId="24" xfId="0" applyNumberFormat="1" applyFont="1" applyFill="1" applyBorder="1" applyAlignment="1" applyProtection="1">
      <alignment/>
      <protection/>
    </xf>
    <xf numFmtId="2" fontId="0" fillId="37" borderId="25" xfId="0" applyNumberFormat="1" applyFont="1" applyFill="1" applyBorder="1" applyAlignment="1" applyProtection="1">
      <alignment/>
      <protection/>
    </xf>
    <xf numFmtId="1" fontId="0" fillId="36" borderId="21" xfId="0" applyNumberFormat="1" applyFont="1" applyFill="1" applyBorder="1" applyAlignment="1" applyProtection="1">
      <alignment/>
      <protection/>
    </xf>
    <xf numFmtId="1" fontId="0" fillId="37" borderId="24" xfId="0" applyNumberFormat="1" applyFont="1" applyFill="1" applyBorder="1" applyAlignment="1" applyProtection="1">
      <alignment/>
      <protection/>
    </xf>
    <xf numFmtId="1" fontId="0" fillId="36" borderId="20" xfId="0" applyNumberFormat="1" applyFont="1" applyFill="1" applyBorder="1" applyAlignment="1" applyProtection="1">
      <alignment/>
      <protection/>
    </xf>
    <xf numFmtId="1" fontId="0" fillId="0" borderId="18" xfId="0" applyNumberFormat="1" applyFont="1" applyFill="1" applyBorder="1" applyAlignment="1" applyProtection="1">
      <alignment/>
      <protection/>
    </xf>
    <xf numFmtId="1" fontId="0" fillId="37" borderId="23" xfId="0" applyNumberFormat="1" applyFont="1" applyFill="1" applyBorder="1" applyAlignment="1" applyProtection="1">
      <alignment/>
      <protection/>
    </xf>
    <xf numFmtId="49" fontId="34" fillId="0" borderId="0" xfId="0" applyNumberFormat="1" applyFont="1" applyFill="1" applyBorder="1" applyAlignment="1" applyProtection="1">
      <alignment horizontal="center" vertical="center"/>
      <protection/>
    </xf>
    <xf numFmtId="49" fontId="7" fillId="0" borderId="0" xfId="0" applyNumberFormat="1" applyFont="1" applyFill="1" applyBorder="1" applyAlignment="1" applyProtection="1">
      <alignment horizontal="left" vertical="center"/>
      <protection/>
    </xf>
    <xf numFmtId="0" fontId="0" fillId="0" borderId="0" xfId="0" applyFont="1" applyBorder="1" applyAlignment="1">
      <alignment horizontal="left" vertical="center"/>
    </xf>
    <xf numFmtId="49" fontId="17" fillId="0" borderId="18" xfId="0" applyNumberFormat="1" applyFont="1" applyFill="1" applyBorder="1" applyAlignment="1" applyProtection="1">
      <alignment horizontal="center" vertical="center" wrapText="1"/>
      <protection/>
    </xf>
    <xf numFmtId="0" fontId="0" fillId="0" borderId="21" xfId="0" applyFont="1" applyFill="1" applyBorder="1" applyAlignment="1">
      <alignment/>
    </xf>
    <xf numFmtId="14" fontId="34" fillId="33" borderId="10" xfId="0" applyNumberFormat="1" applyFont="1" applyFill="1" applyBorder="1" applyAlignment="1" applyProtection="1">
      <alignment horizontal="center" vertical="center"/>
      <protection locked="0"/>
    </xf>
    <xf numFmtId="0" fontId="4" fillId="38" borderId="13" xfId="0" applyFont="1" applyFill="1" applyBorder="1" applyAlignment="1">
      <alignment horizontal="center"/>
    </xf>
    <xf numFmtId="0" fontId="38" fillId="34" borderId="26" xfId="35"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protection/>
    </xf>
    <xf numFmtId="0" fontId="38" fillId="34" borderId="20" xfId="0" applyFont="1" applyFill="1" applyBorder="1" applyAlignment="1">
      <alignment horizontal="right"/>
    </xf>
    <xf numFmtId="0" fontId="17" fillId="0" borderId="27" xfId="0" applyFont="1" applyBorder="1" applyAlignment="1" applyProtection="1">
      <alignment vertical="center" wrapText="1"/>
      <protection hidden="1"/>
    </xf>
    <xf numFmtId="0" fontId="10" fillId="0" borderId="27" xfId="0" applyFont="1" applyFill="1" applyBorder="1" applyAlignment="1" applyProtection="1">
      <alignment vertical="center" wrapText="1"/>
      <protection hidden="1"/>
    </xf>
    <xf numFmtId="0" fontId="10" fillId="0" borderId="27" xfId="0" applyFont="1" applyBorder="1" applyAlignment="1" applyProtection="1">
      <alignment vertical="center" wrapText="1"/>
      <protection hidden="1"/>
    </xf>
    <xf numFmtId="0" fontId="48" fillId="0" borderId="27" xfId="0" applyFont="1" applyBorder="1" applyAlignment="1" applyProtection="1">
      <alignment vertical="center" wrapText="1"/>
      <protection hidden="1"/>
    </xf>
    <xf numFmtId="0" fontId="17" fillId="38" borderId="15" xfId="0" applyFont="1" applyFill="1" applyBorder="1" applyAlignment="1" applyProtection="1">
      <alignment vertical="center" wrapText="1"/>
      <protection hidden="1"/>
    </xf>
    <xf numFmtId="0" fontId="10" fillId="39" borderId="28" xfId="0" applyFont="1" applyFill="1" applyBorder="1" applyAlignment="1" applyProtection="1">
      <alignment horizontal="left" vertical="center" wrapText="1"/>
      <protection hidden="1"/>
    </xf>
    <xf numFmtId="3" fontId="10" fillId="0" borderId="29" xfId="0" applyNumberFormat="1" applyFont="1" applyFill="1" applyBorder="1" applyAlignment="1" applyProtection="1">
      <alignment horizontal="right" vertical="top" shrinkToFit="1"/>
      <protection locked="0"/>
    </xf>
    <xf numFmtId="3" fontId="10" fillId="0" borderId="30" xfId="0" applyNumberFormat="1" applyFont="1" applyFill="1" applyBorder="1" applyAlignment="1" applyProtection="1">
      <alignment horizontal="right" vertical="top" shrinkToFit="1"/>
      <protection locked="0"/>
    </xf>
    <xf numFmtId="3" fontId="10" fillId="0" borderId="31" xfId="0" applyNumberFormat="1" applyFont="1" applyFill="1" applyBorder="1" applyAlignment="1" applyProtection="1">
      <alignment horizontal="right" vertical="top" shrinkToFit="1"/>
      <protection locked="0"/>
    </xf>
    <xf numFmtId="3" fontId="10" fillId="0" borderId="32" xfId="0" applyNumberFormat="1" applyFont="1" applyFill="1" applyBorder="1" applyAlignment="1" applyProtection="1">
      <alignment horizontal="right" vertical="center" shrinkToFit="1"/>
      <protection locked="0"/>
    </xf>
    <xf numFmtId="3" fontId="10" fillId="0" borderId="33" xfId="0" applyNumberFormat="1" applyFont="1" applyFill="1" applyBorder="1" applyAlignment="1" applyProtection="1">
      <alignment horizontal="right" vertical="center" shrinkToFit="1"/>
      <protection locked="0"/>
    </xf>
    <xf numFmtId="3" fontId="36" fillId="0" borderId="34" xfId="0" applyNumberFormat="1" applyFont="1" applyFill="1" applyBorder="1" applyAlignment="1" applyProtection="1">
      <alignment horizontal="right" vertical="center" shrinkToFit="1"/>
      <protection hidden="1"/>
    </xf>
    <xf numFmtId="3" fontId="36" fillId="0" borderId="32" xfId="0" applyNumberFormat="1" applyFont="1" applyFill="1" applyBorder="1" applyAlignment="1" applyProtection="1">
      <alignment horizontal="right" vertical="center" shrinkToFit="1"/>
      <protection hidden="1"/>
    </xf>
    <xf numFmtId="0" fontId="58" fillId="0" borderId="0" xfId="0" applyFont="1" applyAlignment="1" applyProtection="1">
      <alignment horizontal="left" vertical="top" shrinkToFit="1"/>
      <protection hidden="1"/>
    </xf>
    <xf numFmtId="0" fontId="57" fillId="0" borderId="21" xfId="0" applyFont="1" applyFill="1" applyBorder="1" applyAlignment="1">
      <alignment horizontal="left" vertical="center"/>
    </xf>
    <xf numFmtId="0" fontId="57" fillId="38" borderId="14" xfId="0" applyFont="1" applyFill="1" applyBorder="1" applyAlignment="1" applyProtection="1">
      <alignment horizontal="left" vertical="center"/>
      <protection hidden="1"/>
    </xf>
    <xf numFmtId="0" fontId="57" fillId="38" borderId="16" xfId="0" applyFont="1" applyFill="1" applyBorder="1" applyAlignment="1" applyProtection="1">
      <alignment horizontal="left" vertical="center"/>
      <protection hidden="1"/>
    </xf>
    <xf numFmtId="0" fontId="15" fillId="0" borderId="0" xfId="0" applyFont="1" applyFill="1" applyAlignment="1" applyProtection="1">
      <alignment/>
      <protection hidden="1"/>
    </xf>
    <xf numFmtId="49" fontId="16" fillId="0" borderId="34" xfId="0" applyNumberFormat="1" applyFont="1" applyFill="1" applyBorder="1" applyAlignment="1" applyProtection="1">
      <alignment horizontal="left" vertical="center"/>
      <protection hidden="1"/>
    </xf>
    <xf numFmtId="49" fontId="16" fillId="0" borderId="32" xfId="0" applyNumberFormat="1" applyFont="1" applyFill="1" applyBorder="1" applyAlignment="1" applyProtection="1">
      <alignment horizontal="left" vertical="center" shrinkToFit="1"/>
      <protection hidden="1"/>
    </xf>
    <xf numFmtId="49" fontId="16" fillId="0" borderId="32" xfId="0" applyNumberFormat="1" applyFont="1" applyFill="1" applyBorder="1" applyAlignment="1" applyProtection="1">
      <alignment horizontal="left" vertical="center"/>
      <protection hidden="1"/>
    </xf>
    <xf numFmtId="49" fontId="18" fillId="0" borderId="33" xfId="0" applyNumberFormat="1" applyFont="1" applyFill="1" applyBorder="1" applyAlignment="1" applyProtection="1">
      <alignment horizontal="left" vertical="center"/>
      <protection hidden="1"/>
    </xf>
    <xf numFmtId="3" fontId="36" fillId="0" borderId="33" xfId="0" applyNumberFormat="1" applyFont="1" applyFill="1" applyBorder="1" applyAlignment="1" applyProtection="1">
      <alignment horizontal="right" vertical="center" shrinkToFit="1"/>
      <protection hidden="1"/>
    </xf>
    <xf numFmtId="0" fontId="55" fillId="33" borderId="35" xfId="0" applyFont="1" applyFill="1" applyBorder="1" applyAlignment="1" applyProtection="1">
      <alignment horizontal="center" vertical="center"/>
      <protection hidden="1"/>
    </xf>
    <xf numFmtId="0" fontId="55" fillId="33" borderId="36" xfId="0" applyFont="1" applyFill="1" applyBorder="1" applyAlignment="1" applyProtection="1">
      <alignment horizontal="center" vertical="center" wrapText="1"/>
      <protection hidden="1"/>
    </xf>
    <xf numFmtId="0" fontId="36" fillId="33" borderId="36" xfId="52" applyFont="1" applyFill="1" applyBorder="1" applyAlignment="1" applyProtection="1">
      <alignment horizontal="center" vertical="center" wrapText="1"/>
      <protection hidden="1"/>
    </xf>
    <xf numFmtId="0" fontId="36" fillId="33" borderId="37" xfId="0" applyFont="1" applyFill="1" applyBorder="1" applyAlignment="1" applyProtection="1">
      <alignment horizontal="center" vertical="center" wrapText="1"/>
      <protection hidden="1"/>
    </xf>
    <xf numFmtId="176" fontId="26" fillId="0" borderId="38" xfId="0" applyNumberFormat="1" applyFont="1" applyFill="1" applyBorder="1" applyAlignment="1" applyProtection="1">
      <alignment horizontal="center" vertical="center"/>
      <protection hidden="1"/>
    </xf>
    <xf numFmtId="3" fontId="26" fillId="0" borderId="38" xfId="0" applyNumberFormat="1" applyFont="1" applyFill="1" applyBorder="1" applyAlignment="1" applyProtection="1">
      <alignment horizontal="right" vertical="center" shrinkToFit="1"/>
      <protection hidden="1"/>
    </xf>
    <xf numFmtId="3" fontId="26" fillId="0" borderId="39" xfId="0" applyNumberFormat="1" applyFont="1" applyFill="1" applyBorder="1" applyAlignment="1" applyProtection="1">
      <alignment horizontal="right" vertical="center" shrinkToFit="1"/>
      <protection hidden="1"/>
    </xf>
    <xf numFmtId="176" fontId="26" fillId="0" borderId="40" xfId="0" applyNumberFormat="1" applyFont="1" applyFill="1" applyBorder="1" applyAlignment="1" applyProtection="1">
      <alignment horizontal="center" vertical="center"/>
      <protection hidden="1"/>
    </xf>
    <xf numFmtId="3" fontId="26" fillId="0" borderId="40" xfId="0" applyNumberFormat="1" applyFont="1" applyFill="1" applyBorder="1" applyAlignment="1" applyProtection="1">
      <alignment horizontal="right" vertical="center" shrinkToFit="1"/>
      <protection hidden="1"/>
    </xf>
    <xf numFmtId="3" fontId="26" fillId="0" borderId="41" xfId="0" applyNumberFormat="1" applyFont="1" applyFill="1" applyBorder="1" applyAlignment="1" applyProtection="1">
      <alignment horizontal="right" vertical="center" shrinkToFit="1"/>
      <protection hidden="1"/>
    </xf>
    <xf numFmtId="176" fontId="26" fillId="0" borderId="42" xfId="0" applyNumberFormat="1" applyFont="1" applyFill="1" applyBorder="1" applyAlignment="1" applyProtection="1">
      <alignment horizontal="center" vertical="center"/>
      <protection hidden="1"/>
    </xf>
    <xf numFmtId="3" fontId="26" fillId="0" borderId="42" xfId="0" applyNumberFormat="1" applyFont="1" applyFill="1" applyBorder="1" applyAlignment="1" applyProtection="1">
      <alignment horizontal="right" vertical="center" shrinkToFit="1"/>
      <protection hidden="1"/>
    </xf>
    <xf numFmtId="3" fontId="26" fillId="0" borderId="43" xfId="0" applyNumberFormat="1" applyFont="1" applyFill="1" applyBorder="1" applyAlignment="1" applyProtection="1">
      <alignment horizontal="right" vertical="center" shrinkToFit="1"/>
      <protection hidden="1"/>
    </xf>
    <xf numFmtId="0" fontId="17" fillId="33" borderId="44" xfId="0" applyFont="1" applyFill="1" applyBorder="1" applyAlignment="1">
      <alignment horizontal="center" vertical="center" wrapText="1"/>
    </xf>
    <xf numFmtId="1" fontId="32" fillId="34" borderId="37" xfId="0" applyNumberFormat="1" applyFont="1" applyFill="1" applyBorder="1" applyAlignment="1" applyProtection="1">
      <alignment horizontal="center" vertical="center"/>
      <protection/>
    </xf>
    <xf numFmtId="180" fontId="10" fillId="0" borderId="45" xfId="0" applyNumberFormat="1" applyFont="1" applyFill="1" applyBorder="1" applyAlignment="1" applyProtection="1">
      <alignment horizontal="right" vertical="center"/>
      <protection hidden="1"/>
    </xf>
    <xf numFmtId="180" fontId="10" fillId="0" borderId="46" xfId="0" applyNumberFormat="1" applyFont="1" applyFill="1" applyBorder="1" applyAlignment="1" applyProtection="1">
      <alignment horizontal="right" vertical="center"/>
      <protection hidden="1"/>
    </xf>
    <xf numFmtId="180" fontId="10" fillId="0" borderId="46" xfId="0" applyNumberFormat="1" applyFont="1" applyFill="1" applyBorder="1" applyAlignment="1" applyProtection="1">
      <alignment horizontal="right" vertical="center"/>
      <protection hidden="1"/>
    </xf>
    <xf numFmtId="180" fontId="10" fillId="0" borderId="47" xfId="0" applyNumberFormat="1" applyFont="1" applyFill="1" applyBorder="1" applyAlignment="1" applyProtection="1">
      <alignment horizontal="right" vertical="center"/>
      <protection hidden="1"/>
    </xf>
    <xf numFmtId="0" fontId="15" fillId="0" borderId="34" xfId="0" applyFont="1" applyFill="1" applyBorder="1" applyAlignment="1" applyProtection="1">
      <alignment horizontal="left" vertical="center"/>
      <protection hidden="1"/>
    </xf>
    <xf numFmtId="0" fontId="0" fillId="0" borderId="34" xfId="0" applyFont="1" applyFill="1" applyBorder="1" applyAlignment="1" applyProtection="1">
      <alignment vertical="center"/>
      <protection hidden="1"/>
    </xf>
    <xf numFmtId="0" fontId="0" fillId="0" borderId="45" xfId="0" applyFont="1" applyFill="1" applyBorder="1" applyAlignment="1" applyProtection="1">
      <alignment vertical="center"/>
      <protection hidden="1"/>
    </xf>
    <xf numFmtId="49" fontId="27" fillId="0" borderId="48" xfId="51" applyNumberFormat="1" applyFont="1" applyFill="1" applyBorder="1" applyAlignment="1" applyProtection="1">
      <alignment horizontal="left" vertical="center" wrapText="1"/>
      <protection hidden="1"/>
    </xf>
    <xf numFmtId="180" fontId="10" fillId="0" borderId="45" xfId="0" applyNumberFormat="1" applyFont="1" applyFill="1" applyBorder="1" applyAlignment="1" applyProtection="1">
      <alignment horizontal="right" vertical="center"/>
      <protection hidden="1"/>
    </xf>
    <xf numFmtId="49" fontId="27" fillId="0" borderId="49" xfId="51" applyNumberFormat="1" applyFont="1" applyFill="1" applyBorder="1" applyAlignment="1" applyProtection="1">
      <alignment horizontal="left" vertical="center" wrapText="1"/>
      <protection hidden="1"/>
    </xf>
    <xf numFmtId="3" fontId="36" fillId="0" borderId="45" xfId="0" applyNumberFormat="1" applyFont="1" applyFill="1" applyBorder="1" applyAlignment="1" applyProtection="1">
      <alignment horizontal="right" vertical="center" shrinkToFit="1"/>
      <protection hidden="1"/>
    </xf>
    <xf numFmtId="3" fontId="36" fillId="0" borderId="46" xfId="0" applyNumberFormat="1" applyFont="1" applyFill="1" applyBorder="1" applyAlignment="1" applyProtection="1">
      <alignment horizontal="right" vertical="center" shrinkToFit="1"/>
      <protection hidden="1"/>
    </xf>
    <xf numFmtId="3" fontId="10" fillId="0" borderId="46" xfId="0" applyNumberFormat="1" applyFont="1" applyFill="1" applyBorder="1" applyAlignment="1" applyProtection="1">
      <alignment horizontal="right" vertical="center" shrinkToFit="1"/>
      <protection locked="0"/>
    </xf>
    <xf numFmtId="3" fontId="10" fillId="0" borderId="47" xfId="0" applyNumberFormat="1" applyFont="1" applyFill="1" applyBorder="1" applyAlignment="1" applyProtection="1">
      <alignment horizontal="right" vertical="center" shrinkToFit="1"/>
      <protection locked="0"/>
    </xf>
    <xf numFmtId="0" fontId="17" fillId="33" borderId="50" xfId="52" applyFont="1" applyFill="1" applyBorder="1" applyAlignment="1">
      <alignment horizontal="center" vertical="center" wrapText="1"/>
      <protection/>
    </xf>
    <xf numFmtId="0" fontId="36" fillId="37" borderId="51" xfId="52" applyFont="1" applyFill="1" applyBorder="1" applyAlignment="1">
      <alignment horizontal="center" vertical="center"/>
      <protection/>
    </xf>
    <xf numFmtId="3" fontId="10" fillId="0" borderId="45" xfId="0" applyNumberFormat="1" applyFont="1" applyFill="1" applyBorder="1" applyAlignment="1" applyProtection="1">
      <alignment horizontal="right" vertical="center" shrinkToFit="1"/>
      <protection locked="0"/>
    </xf>
    <xf numFmtId="3" fontId="60" fillId="0" borderId="46" xfId="0" applyNumberFormat="1" applyFont="1" applyFill="1" applyBorder="1" applyAlignment="1" applyProtection="1">
      <alignment vertical="center" wrapText="1"/>
      <protection hidden="1"/>
    </xf>
    <xf numFmtId="3" fontId="10" fillId="0" borderId="46" xfId="0" applyNumberFormat="1" applyFont="1" applyFill="1" applyBorder="1" applyAlignment="1" applyProtection="1">
      <alignment horizontal="right" vertical="center" shrinkToFit="1"/>
      <protection locked="0"/>
    </xf>
    <xf numFmtId="3" fontId="10" fillId="0" borderId="47" xfId="0" applyNumberFormat="1" applyFont="1" applyFill="1" applyBorder="1" applyAlignment="1" applyProtection="1">
      <alignment horizontal="right" vertical="center" shrinkToFit="1"/>
      <protection locked="0"/>
    </xf>
    <xf numFmtId="0" fontId="57" fillId="0" borderId="34" xfId="0" applyFont="1" applyFill="1" applyBorder="1" applyAlignment="1">
      <alignment horizontal="left" vertical="center"/>
    </xf>
    <xf numFmtId="0" fontId="57" fillId="0" borderId="45" xfId="0" applyFont="1" applyFill="1" applyBorder="1" applyAlignment="1">
      <alignment horizontal="left" vertical="center"/>
    </xf>
    <xf numFmtId="49" fontId="16" fillId="0" borderId="49" xfId="51" applyNumberFormat="1" applyFont="1" applyFill="1" applyBorder="1" applyAlignment="1" applyProtection="1">
      <alignment horizontal="left" vertical="top" wrapText="1"/>
      <protection hidden="1"/>
    </xf>
    <xf numFmtId="49" fontId="16" fillId="0" borderId="32" xfId="0" applyNumberFormat="1" applyFont="1" applyFill="1" applyBorder="1" applyAlignment="1" applyProtection="1">
      <alignment horizontal="left" vertical="top" wrapText="1"/>
      <protection hidden="1"/>
    </xf>
    <xf numFmtId="3" fontId="36" fillId="0" borderId="32" xfId="0" applyNumberFormat="1" applyFont="1" applyFill="1" applyBorder="1" applyAlignment="1" applyProtection="1">
      <alignment horizontal="right" vertical="top" shrinkToFit="1"/>
      <protection hidden="1"/>
    </xf>
    <xf numFmtId="180" fontId="10" fillId="0" borderId="46" xfId="0" applyNumberFormat="1" applyFont="1" applyFill="1" applyBorder="1" applyAlignment="1" applyProtection="1">
      <alignment horizontal="right" vertical="top"/>
      <protection hidden="1"/>
    </xf>
    <xf numFmtId="3" fontId="10" fillId="0" borderId="32" xfId="0" applyNumberFormat="1" applyFont="1" applyFill="1" applyBorder="1" applyAlignment="1" applyProtection="1">
      <alignment horizontal="right" vertical="top" shrinkToFit="1"/>
      <protection locked="0"/>
    </xf>
    <xf numFmtId="180" fontId="10" fillId="0" borderId="46" xfId="0" applyNumberFormat="1" applyFont="1" applyFill="1" applyBorder="1" applyAlignment="1" applyProtection="1">
      <alignment horizontal="right" vertical="top"/>
      <protection hidden="1"/>
    </xf>
    <xf numFmtId="49" fontId="16" fillId="0" borderId="32" xfId="0" applyNumberFormat="1" applyFont="1" applyFill="1" applyBorder="1" applyAlignment="1" applyProtection="1">
      <alignment horizontal="left" vertical="top" shrinkToFit="1"/>
      <protection hidden="1"/>
    </xf>
    <xf numFmtId="49" fontId="16" fillId="0" borderId="32" xfId="0" applyNumberFormat="1" applyFont="1" applyFill="1" applyBorder="1" applyAlignment="1" applyProtection="1">
      <alignment horizontal="left" vertical="top" wrapText="1" shrinkToFit="1"/>
      <protection hidden="1"/>
    </xf>
    <xf numFmtId="49" fontId="16" fillId="0" borderId="32" xfId="0" applyNumberFormat="1" applyFont="1" applyFill="1" applyBorder="1" applyAlignment="1" applyProtection="1">
      <alignment horizontal="left" vertical="top"/>
      <protection hidden="1"/>
    </xf>
    <xf numFmtId="49" fontId="16" fillId="0" borderId="52" xfId="51" applyNumberFormat="1" applyFont="1" applyFill="1" applyBorder="1" applyAlignment="1" applyProtection="1">
      <alignment horizontal="left" vertical="top" wrapText="1"/>
      <protection hidden="1"/>
    </xf>
    <xf numFmtId="49" fontId="16" fillId="0" borderId="33" xfId="0" applyNumberFormat="1" applyFont="1" applyFill="1" applyBorder="1" applyAlignment="1" applyProtection="1">
      <alignment horizontal="left" vertical="top" wrapText="1"/>
      <protection hidden="1"/>
    </xf>
    <xf numFmtId="3" fontId="10" fillId="0" borderId="33" xfId="0" applyNumberFormat="1" applyFont="1" applyFill="1" applyBorder="1" applyAlignment="1" applyProtection="1">
      <alignment horizontal="right" vertical="top" shrinkToFit="1"/>
      <protection locked="0"/>
    </xf>
    <xf numFmtId="180" fontId="10" fillId="0" borderId="47" xfId="0" applyNumberFormat="1" applyFont="1" applyFill="1" applyBorder="1" applyAlignment="1" applyProtection="1">
      <alignment horizontal="right" vertical="top"/>
      <protection hidden="1"/>
    </xf>
    <xf numFmtId="49" fontId="16" fillId="0" borderId="49" xfId="51" applyNumberFormat="1" applyFont="1" applyFill="1" applyBorder="1" applyAlignment="1" applyProtection="1">
      <alignment horizontal="left" vertical="top" shrinkToFit="1"/>
      <protection hidden="1"/>
    </xf>
    <xf numFmtId="3" fontId="36" fillId="0" borderId="33" xfId="0" applyNumberFormat="1" applyFont="1" applyFill="1" applyBorder="1" applyAlignment="1" applyProtection="1">
      <alignment horizontal="right" vertical="top" shrinkToFit="1"/>
      <protection hidden="1"/>
    </xf>
    <xf numFmtId="180" fontId="10" fillId="0" borderId="47" xfId="0" applyNumberFormat="1" applyFont="1" applyFill="1" applyBorder="1" applyAlignment="1" applyProtection="1">
      <alignment horizontal="right" vertical="top"/>
      <protection hidden="1"/>
    </xf>
    <xf numFmtId="0" fontId="32" fillId="40" borderId="53" xfId="0" applyNumberFormat="1" applyFont="1" applyFill="1" applyBorder="1" applyAlignment="1" applyProtection="1">
      <alignment horizontal="center" vertical="center" wrapText="1"/>
      <protection hidden="1"/>
    </xf>
    <xf numFmtId="0" fontId="32" fillId="40" borderId="54" xfId="0" applyNumberFormat="1" applyFont="1" applyFill="1" applyBorder="1" applyAlignment="1" applyProtection="1">
      <alignment horizontal="center" vertical="center" wrapText="1"/>
      <protection hidden="1"/>
    </xf>
    <xf numFmtId="49" fontId="34" fillId="33" borderId="10" xfId="0" applyNumberFormat="1" applyFont="1" applyFill="1" applyBorder="1" applyAlignment="1" applyProtection="1">
      <alignment horizontal="center" vertical="center"/>
      <protection hidden="1" locked="0"/>
    </xf>
    <xf numFmtId="1" fontId="59" fillId="0" borderId="55" xfId="0" applyNumberFormat="1" applyFont="1" applyFill="1" applyBorder="1" applyAlignment="1" applyProtection="1">
      <alignment horizontal="center" vertical="center"/>
      <protection hidden="1"/>
    </xf>
    <xf numFmtId="0" fontId="65" fillId="0" borderId="53" xfId="0" applyNumberFormat="1" applyFont="1" applyFill="1" applyBorder="1" applyAlignment="1" applyProtection="1">
      <alignment horizontal="center" vertical="center" wrapText="1"/>
      <protection hidden="1"/>
    </xf>
    <xf numFmtId="49" fontId="0" fillId="0" borderId="0" xfId="0" applyNumberFormat="1" applyFont="1" applyFill="1" applyBorder="1" applyAlignment="1" applyProtection="1">
      <alignment vertical="center"/>
      <protection hidden="1"/>
    </xf>
    <xf numFmtId="0" fontId="10" fillId="0" borderId="56" xfId="0" applyNumberFormat="1" applyFont="1" applyFill="1" applyBorder="1" applyAlignment="1" applyProtection="1">
      <alignment vertical="center" wrapText="1"/>
      <protection hidden="1"/>
    </xf>
    <xf numFmtId="49" fontId="10" fillId="0" borderId="56" xfId="0" applyNumberFormat="1" applyFont="1" applyFill="1" applyBorder="1" applyAlignment="1" applyProtection="1">
      <alignment vertical="center" wrapText="1"/>
      <protection hidden="1"/>
    </xf>
    <xf numFmtId="0" fontId="10" fillId="0" borderId="56" xfId="0" applyFont="1" applyFill="1" applyBorder="1" applyAlignment="1" applyProtection="1">
      <alignment vertical="center" wrapText="1"/>
      <protection hidden="1"/>
    </xf>
    <xf numFmtId="0" fontId="17" fillId="0" borderId="56" xfId="0" applyFont="1" applyFill="1" applyBorder="1" applyAlignment="1" applyProtection="1">
      <alignment vertical="center" wrapText="1"/>
      <protection hidden="1"/>
    </xf>
    <xf numFmtId="49" fontId="10" fillId="0" borderId="56" xfId="0" applyNumberFormat="1" applyFont="1" applyFill="1" applyBorder="1" applyAlignment="1" applyProtection="1">
      <alignment horizontal="left" vertical="center" wrapText="1"/>
      <protection hidden="1"/>
    </xf>
    <xf numFmtId="0" fontId="10" fillId="0" borderId="56" xfId="0" applyNumberFormat="1" applyFont="1" applyFill="1" applyBorder="1" applyAlignment="1" applyProtection="1">
      <alignment horizontal="left" vertical="center" wrapText="1"/>
      <protection hidden="1"/>
    </xf>
    <xf numFmtId="0" fontId="10" fillId="0" borderId="56" xfId="0" applyNumberFormat="1" applyFont="1" applyFill="1" applyBorder="1" applyAlignment="1" applyProtection="1">
      <alignment horizontal="left" vertical="center" wrapText="1"/>
      <protection hidden="1"/>
    </xf>
    <xf numFmtId="0" fontId="10" fillId="0" borderId="56" xfId="0" applyFont="1" applyFill="1" applyBorder="1" applyAlignment="1" applyProtection="1">
      <alignment vertical="center" wrapText="1"/>
      <protection hidden="1"/>
    </xf>
    <xf numFmtId="49" fontId="10" fillId="0" borderId="56" xfId="0" applyNumberFormat="1" applyFont="1" applyFill="1" applyBorder="1" applyAlignment="1" applyProtection="1">
      <alignment horizontal="left" vertical="center" wrapText="1"/>
      <protection hidden="1"/>
    </xf>
    <xf numFmtId="0" fontId="10" fillId="0" borderId="57" xfId="0" applyFont="1" applyFill="1" applyBorder="1" applyAlignment="1" applyProtection="1">
      <alignment vertical="center" wrapText="1"/>
      <protection hidden="1"/>
    </xf>
    <xf numFmtId="0" fontId="55" fillId="41" borderId="17" xfId="0" applyFont="1" applyFill="1" applyBorder="1" applyAlignment="1" applyProtection="1">
      <alignment horizontal="left" vertical="center" wrapText="1"/>
      <protection hidden="1"/>
    </xf>
    <xf numFmtId="0" fontId="17" fillId="41" borderId="58" xfId="0" applyFont="1" applyFill="1" applyBorder="1" applyAlignment="1" applyProtection="1">
      <alignment vertical="center" wrapText="1"/>
      <protection hidden="1"/>
    </xf>
    <xf numFmtId="0" fontId="34" fillId="37" borderId="15" xfId="0" applyNumberFormat="1" applyFont="1" applyFill="1" applyBorder="1" applyAlignment="1" applyProtection="1">
      <alignment horizontal="center" vertical="center"/>
      <protection locked="0"/>
    </xf>
    <xf numFmtId="0" fontId="0" fillId="0" borderId="0" xfId="55" applyFont="1" applyProtection="1">
      <alignment/>
      <protection hidden="1"/>
    </xf>
    <xf numFmtId="0" fontId="67" fillId="34" borderId="59" xfId="55" applyNumberFormat="1" applyFont="1" applyFill="1" applyBorder="1" applyAlignment="1" applyProtection="1">
      <alignment horizontal="center" vertical="center" wrapText="1"/>
      <protection hidden="1"/>
    </xf>
    <xf numFmtId="0" fontId="0" fillId="0" borderId="60" xfId="0" applyFont="1" applyBorder="1" applyAlignment="1" applyProtection="1">
      <alignment horizontal="center" vertical="center"/>
      <protection hidden="1"/>
    </xf>
    <xf numFmtId="0" fontId="0" fillId="0" borderId="61" xfId="0" applyFont="1" applyBorder="1" applyAlignment="1" applyProtection="1">
      <alignment horizontal="center" vertical="center"/>
      <protection hidden="1"/>
    </xf>
    <xf numFmtId="0" fontId="0" fillId="0" borderId="62" xfId="0" applyFont="1" applyBorder="1" applyAlignment="1" applyProtection="1">
      <alignment horizontal="center" vertical="center"/>
      <protection hidden="1"/>
    </xf>
    <xf numFmtId="0" fontId="0" fillId="0" borderId="63" xfId="0" applyFont="1" applyBorder="1" applyAlignment="1" applyProtection="1">
      <alignment horizontal="center" vertical="center"/>
      <protection hidden="1"/>
    </xf>
    <xf numFmtId="0" fontId="0" fillId="0" borderId="63" xfId="0" applyFont="1" applyBorder="1" applyAlignment="1" applyProtection="1">
      <alignment vertical="center" wrapText="1"/>
      <protection hidden="1"/>
    </xf>
    <xf numFmtId="0" fontId="0" fillId="0" borderId="63" xfId="0" applyBorder="1" applyAlignment="1" applyProtection="1">
      <alignment vertical="center" wrapText="1"/>
      <protection hidden="1"/>
    </xf>
    <xf numFmtId="0" fontId="0" fillId="0" borderId="0" xfId="54" applyFont="1" applyFill="1" applyBorder="1" applyAlignment="1" applyProtection="1">
      <alignment vertical="center"/>
      <protection hidden="1"/>
    </xf>
    <xf numFmtId="0" fontId="14" fillId="42" borderId="59" xfId="55" applyFont="1" applyFill="1" applyBorder="1" applyAlignment="1" applyProtection="1">
      <alignment horizontal="center" vertical="center" wrapText="1"/>
      <protection hidden="1"/>
    </xf>
    <xf numFmtId="0" fontId="14" fillId="42" borderId="64" xfId="55" applyFont="1" applyFill="1" applyBorder="1" applyAlignment="1" applyProtection="1">
      <alignment horizontal="center" vertical="center" wrapText="1"/>
      <protection hidden="1"/>
    </xf>
    <xf numFmtId="0" fontId="40" fillId="0" borderId="65" xfId="55" applyFont="1" applyBorder="1" applyAlignment="1" applyProtection="1">
      <alignment horizontal="center" vertical="center"/>
      <protection hidden="1"/>
    </xf>
    <xf numFmtId="0" fontId="40" fillId="0" borderId="66" xfId="55" applyFont="1" applyBorder="1" applyAlignment="1" applyProtection="1">
      <alignment horizontal="left" vertical="center"/>
      <protection hidden="1"/>
    </xf>
    <xf numFmtId="0" fontId="40" fillId="0" borderId="67" xfId="55" applyFont="1" applyBorder="1" applyAlignment="1" applyProtection="1">
      <alignment horizontal="center" vertical="center"/>
      <protection hidden="1"/>
    </xf>
    <xf numFmtId="0" fontId="40" fillId="0" borderId="68" xfId="55" applyFont="1" applyBorder="1" applyAlignment="1" applyProtection="1">
      <alignment horizontal="left" vertical="center"/>
      <protection hidden="1"/>
    </xf>
    <xf numFmtId="0" fontId="41" fillId="0" borderId="67" xfId="55" applyFont="1" applyBorder="1" applyAlignment="1" applyProtection="1">
      <alignment horizontal="center" vertical="center"/>
      <protection hidden="1"/>
    </xf>
    <xf numFmtId="0" fontId="41" fillId="0" borderId="68" xfId="55" applyFont="1" applyBorder="1" applyAlignment="1" applyProtection="1">
      <alignment horizontal="left" vertical="center"/>
      <protection hidden="1"/>
    </xf>
    <xf numFmtId="0" fontId="39" fillId="0" borderId="67" xfId="55" applyFont="1" applyBorder="1" applyAlignment="1" applyProtection="1">
      <alignment horizontal="right" vertical="center"/>
      <protection hidden="1"/>
    </xf>
    <xf numFmtId="0" fontId="39" fillId="0" borderId="68" xfId="55" applyFont="1" applyBorder="1" applyAlignment="1" applyProtection="1">
      <alignment horizontal="left" vertical="center"/>
      <protection hidden="1"/>
    </xf>
    <xf numFmtId="0" fontId="41" fillId="0" borderId="69" xfId="55" applyFont="1" applyBorder="1" applyAlignment="1" applyProtection="1">
      <alignment horizontal="center" vertical="center"/>
      <protection hidden="1"/>
    </xf>
    <xf numFmtId="0" fontId="41" fillId="0" borderId="70" xfId="55" applyFont="1" applyBorder="1" applyAlignment="1" applyProtection="1">
      <alignment horizontal="left" vertical="center"/>
      <protection hidden="1"/>
    </xf>
    <xf numFmtId="0" fontId="39" fillId="0" borderId="69" xfId="55" applyFont="1" applyBorder="1" applyAlignment="1" applyProtection="1">
      <alignment horizontal="right" vertical="center"/>
      <protection hidden="1"/>
    </xf>
    <xf numFmtId="0" fontId="39" fillId="0" borderId="70" xfId="55" applyFont="1" applyBorder="1" applyAlignment="1" applyProtection="1">
      <alignment horizontal="left" vertical="center"/>
      <protection hidden="1"/>
    </xf>
    <xf numFmtId="0" fontId="43" fillId="43" borderId="15" xfId="53" applyFont="1" applyFill="1" applyBorder="1" applyAlignment="1" applyProtection="1">
      <alignment horizontal="center" vertical="center"/>
      <protection hidden="1"/>
    </xf>
    <xf numFmtId="1" fontId="56" fillId="0" borderId="71" xfId="0" applyNumberFormat="1" applyFont="1" applyFill="1" applyBorder="1" applyAlignment="1" applyProtection="1">
      <alignment horizontal="center" vertical="center"/>
      <protection hidden="1"/>
    </xf>
    <xf numFmtId="0" fontId="56" fillId="0" borderId="72" xfId="0" applyFont="1" applyFill="1" applyBorder="1" applyAlignment="1" applyProtection="1">
      <alignment vertical="center"/>
      <protection hidden="1"/>
    </xf>
    <xf numFmtId="0" fontId="0" fillId="0" borderId="73" xfId="0" applyBorder="1" applyAlignment="1" applyProtection="1">
      <alignment/>
      <protection hidden="1"/>
    </xf>
    <xf numFmtId="0" fontId="0" fillId="0" borderId="74" xfId="0" applyBorder="1" applyAlignment="1" applyProtection="1">
      <alignment/>
      <protection hidden="1"/>
    </xf>
    <xf numFmtId="1" fontId="56" fillId="0" borderId="55" xfId="0" applyNumberFormat="1" applyFont="1" applyFill="1" applyBorder="1" applyAlignment="1" applyProtection="1">
      <alignment horizontal="center" vertical="center"/>
      <protection hidden="1"/>
    </xf>
    <xf numFmtId="0" fontId="56" fillId="0" borderId="75" xfId="0" applyFont="1" applyFill="1" applyBorder="1" applyAlignment="1" applyProtection="1">
      <alignment vertical="center"/>
      <protection hidden="1"/>
    </xf>
    <xf numFmtId="0" fontId="0" fillId="0" borderId="76" xfId="0" applyBorder="1" applyAlignment="1" applyProtection="1">
      <alignment/>
      <protection hidden="1"/>
    </xf>
    <xf numFmtId="0" fontId="0" fillId="0" borderId="77" xfId="0" applyBorder="1" applyAlignment="1" applyProtection="1">
      <alignment/>
      <protection hidden="1"/>
    </xf>
    <xf numFmtId="0" fontId="54" fillId="0" borderId="76" xfId="0" applyFont="1" applyBorder="1" applyAlignment="1" applyProtection="1">
      <alignment/>
      <protection hidden="1"/>
    </xf>
    <xf numFmtId="0" fontId="54" fillId="0" borderId="77" xfId="0" applyFont="1" applyBorder="1" applyAlignment="1" applyProtection="1">
      <alignment/>
      <protection hidden="1"/>
    </xf>
    <xf numFmtId="0" fontId="49" fillId="0" borderId="76" xfId="0" applyFont="1" applyBorder="1" applyAlignment="1" applyProtection="1">
      <alignment/>
      <protection hidden="1"/>
    </xf>
    <xf numFmtId="0" fontId="49" fillId="0" borderId="77" xfId="0" applyFont="1" applyBorder="1" applyAlignment="1" applyProtection="1">
      <alignment/>
      <protection hidden="1"/>
    </xf>
    <xf numFmtId="0" fontId="0" fillId="0" borderId="76" xfId="0" applyFont="1" applyBorder="1" applyAlignment="1" applyProtection="1">
      <alignment/>
      <protection hidden="1"/>
    </xf>
    <xf numFmtId="0" fontId="0" fillId="0" borderId="77" xfId="0" applyFont="1" applyBorder="1" applyAlignment="1" applyProtection="1">
      <alignment/>
      <protection hidden="1"/>
    </xf>
    <xf numFmtId="1" fontId="56" fillId="0" borderId="78" xfId="0" applyNumberFormat="1" applyFont="1" applyFill="1" applyBorder="1" applyAlignment="1" applyProtection="1">
      <alignment horizontal="center" vertical="center"/>
      <protection hidden="1"/>
    </xf>
    <xf numFmtId="0" fontId="56" fillId="0" borderId="79" xfId="0" applyFont="1" applyFill="1" applyBorder="1" applyAlignment="1" applyProtection="1">
      <alignment vertical="center"/>
      <protection hidden="1"/>
    </xf>
    <xf numFmtId="0" fontId="0" fillId="0" borderId="80" xfId="0" applyFont="1" applyBorder="1" applyAlignment="1" applyProtection="1">
      <alignment/>
      <protection hidden="1"/>
    </xf>
    <xf numFmtId="0" fontId="0" fillId="0" borderId="81" xfId="0" applyFont="1" applyBorder="1" applyAlignment="1" applyProtection="1">
      <alignment/>
      <protection hidden="1"/>
    </xf>
    <xf numFmtId="0" fontId="32" fillId="43" borderId="15" xfId="55" applyFont="1" applyFill="1" applyBorder="1" applyAlignment="1" applyProtection="1">
      <alignment horizontal="center" vertical="center" wrapText="1"/>
      <protection hidden="1"/>
    </xf>
    <xf numFmtId="199" fontId="0" fillId="0" borderId="82" xfId="55" applyNumberFormat="1" applyFont="1" applyBorder="1" applyAlignment="1" applyProtection="1">
      <alignment horizontal="center" vertical="center"/>
      <protection hidden="1"/>
    </xf>
    <xf numFmtId="199" fontId="0" fillId="0" borderId="83" xfId="55" applyNumberFormat="1" applyFont="1" applyBorder="1" applyAlignment="1" applyProtection="1">
      <alignment horizontal="center" vertical="center"/>
      <protection hidden="1"/>
    </xf>
    <xf numFmtId="199" fontId="0" fillId="0" borderId="84" xfId="55" applyNumberFormat="1" applyFont="1" applyBorder="1" applyAlignment="1" applyProtection="1">
      <alignment horizontal="center" vertical="center"/>
      <protection hidden="1"/>
    </xf>
    <xf numFmtId="0" fontId="0" fillId="0" borderId="0" xfId="54" applyProtection="1">
      <alignment/>
      <protection hidden="1"/>
    </xf>
    <xf numFmtId="1" fontId="10" fillId="0" borderId="0" xfId="0" applyNumberFormat="1" applyFont="1" applyFill="1" applyAlignment="1" applyProtection="1">
      <alignment vertical="center"/>
      <protection hidden="1"/>
    </xf>
    <xf numFmtId="0" fontId="10" fillId="0" borderId="0" xfId="0" applyNumberFormat="1" applyFont="1" applyAlignment="1" applyProtection="1">
      <alignment horizontal="center" vertical="center" wrapText="1"/>
      <protection hidden="1"/>
    </xf>
    <xf numFmtId="49" fontId="10" fillId="0" borderId="0" xfId="0" applyNumberFormat="1" applyFont="1" applyAlignment="1" applyProtection="1">
      <alignment vertical="center"/>
      <protection hidden="1"/>
    </xf>
    <xf numFmtId="0" fontId="44" fillId="0" borderId="0" xfId="0" applyFont="1" applyFill="1" applyAlignment="1" applyProtection="1">
      <alignment horizontal="center" vertical="center"/>
      <protection hidden="1"/>
    </xf>
    <xf numFmtId="0" fontId="10" fillId="0" borderId="0" xfId="0" applyFont="1" applyFill="1" applyAlignment="1" applyProtection="1">
      <alignment vertical="center"/>
      <protection hidden="1"/>
    </xf>
    <xf numFmtId="0" fontId="10" fillId="0" borderId="0" xfId="0" applyNumberFormat="1" applyFont="1" applyFill="1" applyAlignment="1" applyProtection="1">
      <alignment vertical="center"/>
      <protection hidden="1"/>
    </xf>
    <xf numFmtId="0" fontId="10" fillId="0" borderId="0" xfId="0" applyFont="1" applyFill="1" applyBorder="1" applyAlignment="1" applyProtection="1">
      <alignment vertical="center"/>
      <protection hidden="1"/>
    </xf>
    <xf numFmtId="0" fontId="10" fillId="0" borderId="15" xfId="0" applyFont="1" applyFill="1" applyBorder="1" applyAlignment="1" applyProtection="1">
      <alignment vertical="center"/>
      <protection hidden="1"/>
    </xf>
    <xf numFmtId="0" fontId="10" fillId="0" borderId="15" xfId="0" applyNumberFormat="1" applyFont="1" applyFill="1" applyBorder="1" applyAlignment="1" applyProtection="1">
      <alignment vertical="center"/>
      <protection hidden="1"/>
    </xf>
    <xf numFmtId="1" fontId="32" fillId="34" borderId="85" xfId="0" applyNumberFormat="1" applyFont="1" applyFill="1" applyBorder="1" applyAlignment="1" applyProtection="1">
      <alignment horizontal="center" vertical="center" wrapText="1"/>
      <protection hidden="1"/>
    </xf>
    <xf numFmtId="0" fontId="32" fillId="34" borderId="86" xfId="0" applyNumberFormat="1" applyFont="1" applyFill="1" applyBorder="1" applyAlignment="1" applyProtection="1">
      <alignment horizontal="center" vertical="center" wrapText="1"/>
      <protection hidden="1"/>
    </xf>
    <xf numFmtId="49" fontId="32" fillId="34" borderId="87" xfId="0" applyNumberFormat="1" applyFont="1" applyFill="1" applyBorder="1" applyAlignment="1" applyProtection="1">
      <alignment horizontal="center" vertical="center" wrapText="1"/>
      <protection hidden="1"/>
    </xf>
    <xf numFmtId="49" fontId="10" fillId="0" borderId="15" xfId="0" applyNumberFormat="1" applyFont="1" applyFill="1" applyBorder="1" applyAlignment="1" applyProtection="1">
      <alignment vertical="center"/>
      <protection hidden="1"/>
    </xf>
    <xf numFmtId="0" fontId="10" fillId="0" borderId="15" xfId="0" applyFont="1" applyFill="1" applyBorder="1" applyAlignment="1" applyProtection="1">
      <alignment vertical="center" wrapText="1"/>
      <protection hidden="1"/>
    </xf>
    <xf numFmtId="0" fontId="10" fillId="0" borderId="88" xfId="0" applyFont="1" applyFill="1" applyBorder="1" applyAlignment="1" applyProtection="1">
      <alignment vertical="center"/>
      <protection hidden="1"/>
    </xf>
    <xf numFmtId="0" fontId="10" fillId="0" borderId="0" xfId="0" applyFont="1" applyFill="1" applyAlignment="1" applyProtection="1">
      <alignment vertical="center" wrapText="1"/>
      <protection hidden="1"/>
    </xf>
    <xf numFmtId="0" fontId="10" fillId="0" borderId="23" xfId="0" applyFont="1" applyFill="1" applyBorder="1" applyAlignment="1" applyProtection="1">
      <alignment vertical="center"/>
      <protection hidden="1"/>
    </xf>
    <xf numFmtId="0" fontId="10" fillId="0" borderId="88" xfId="0" applyNumberFormat="1" applyFont="1" applyFill="1" applyBorder="1" applyAlignment="1" applyProtection="1">
      <alignment vertical="center"/>
      <protection hidden="1"/>
    </xf>
    <xf numFmtId="0" fontId="10" fillId="0" borderId="89" xfId="0" applyNumberFormat="1" applyFont="1" applyFill="1" applyBorder="1" applyAlignment="1" applyProtection="1">
      <alignment vertical="center"/>
      <protection hidden="1"/>
    </xf>
    <xf numFmtId="0" fontId="10" fillId="0" borderId="89" xfId="0" applyFont="1" applyFill="1" applyBorder="1" applyAlignment="1" applyProtection="1">
      <alignment vertical="center"/>
      <protection hidden="1"/>
    </xf>
    <xf numFmtId="0" fontId="10" fillId="0" borderId="89" xfId="0" applyNumberFormat="1" applyFont="1" applyFill="1" applyBorder="1" applyAlignment="1" applyProtection="1" quotePrefix="1">
      <alignment vertical="center"/>
      <protection hidden="1"/>
    </xf>
    <xf numFmtId="0" fontId="44" fillId="0" borderId="0" xfId="0" applyFont="1" applyFill="1" applyBorder="1" applyAlignment="1" applyProtection="1">
      <alignment horizontal="center" vertical="center"/>
      <protection hidden="1"/>
    </xf>
    <xf numFmtId="3" fontId="10" fillId="0" borderId="0" xfId="0" applyNumberFormat="1" applyFont="1" applyFill="1" applyAlignment="1" applyProtection="1">
      <alignment vertical="center"/>
      <protection hidden="1"/>
    </xf>
    <xf numFmtId="2" fontId="10" fillId="0" borderId="0" xfId="0" applyNumberFormat="1" applyFont="1" applyFill="1" applyAlignment="1" applyProtection="1">
      <alignment vertical="center"/>
      <protection hidden="1"/>
    </xf>
    <xf numFmtId="3" fontId="10" fillId="0" borderId="0" xfId="0" applyNumberFormat="1" applyFont="1" applyFill="1" applyAlignment="1" applyProtection="1">
      <alignment vertical="center" wrapText="1"/>
      <protection hidden="1"/>
    </xf>
    <xf numFmtId="3" fontId="66" fillId="0" borderId="0" xfId="0" applyNumberFormat="1" applyFont="1" applyFill="1" applyAlignment="1" applyProtection="1">
      <alignment vertical="center" wrapText="1"/>
      <protection hidden="1"/>
    </xf>
    <xf numFmtId="0" fontId="10" fillId="0" borderId="0" xfId="0" applyNumberFormat="1" applyFont="1" applyFill="1" applyBorder="1" applyAlignment="1" applyProtection="1">
      <alignment vertical="center"/>
      <protection hidden="1"/>
    </xf>
    <xf numFmtId="0" fontId="10" fillId="0" borderId="0" xfId="0" applyNumberFormat="1" applyFont="1" applyAlignment="1" applyProtection="1">
      <alignment vertical="center"/>
      <protection hidden="1"/>
    </xf>
    <xf numFmtId="0" fontId="10" fillId="0" borderId="0" xfId="0" applyFont="1" applyAlignment="1" applyProtection="1">
      <alignment vertical="center"/>
      <protection hidden="1"/>
    </xf>
    <xf numFmtId="1" fontId="59" fillId="0" borderId="78" xfId="0" applyNumberFormat="1" applyFont="1" applyFill="1" applyBorder="1" applyAlignment="1" applyProtection="1">
      <alignment horizontal="center" vertical="center"/>
      <protection hidden="1"/>
    </xf>
    <xf numFmtId="0" fontId="17" fillId="33" borderId="90" xfId="52" applyFont="1" applyFill="1" applyBorder="1" applyAlignment="1" applyProtection="1">
      <alignment horizontal="center" vertical="center"/>
      <protection hidden="1"/>
    </xf>
    <xf numFmtId="0" fontId="36" fillId="37" borderId="91" xfId="52" applyFont="1" applyFill="1" applyBorder="1" applyAlignment="1" applyProtection="1">
      <alignment horizontal="center" vertical="center"/>
      <protection hidden="1"/>
    </xf>
    <xf numFmtId="176" fontId="52" fillId="0" borderId="34" xfId="51" applyNumberFormat="1" applyFont="1" applyFill="1" applyBorder="1" applyAlignment="1" applyProtection="1">
      <alignment horizontal="center" vertical="center" wrapText="1"/>
      <protection hidden="1"/>
    </xf>
    <xf numFmtId="176" fontId="52" fillId="0" borderId="32" xfId="51" applyNumberFormat="1" applyFont="1" applyFill="1" applyBorder="1" applyAlignment="1" applyProtection="1">
      <alignment horizontal="center" vertical="center" wrapText="1"/>
      <protection hidden="1"/>
    </xf>
    <xf numFmtId="176" fontId="52" fillId="0" borderId="33" xfId="51" applyNumberFormat="1" applyFont="1" applyFill="1" applyBorder="1" applyAlignment="1" applyProtection="1">
      <alignment horizontal="center" vertical="center" wrapText="1"/>
      <protection hidden="1"/>
    </xf>
    <xf numFmtId="0" fontId="17" fillId="33" borderId="92" xfId="0" applyFont="1" applyFill="1" applyBorder="1" applyAlignment="1" applyProtection="1">
      <alignment horizontal="center" vertical="center" wrapText="1"/>
      <protection hidden="1"/>
    </xf>
    <xf numFmtId="0" fontId="36" fillId="37" borderId="93" xfId="0" applyFont="1" applyFill="1" applyBorder="1" applyAlignment="1" applyProtection="1">
      <alignment horizontal="center" vertical="center" wrapText="1"/>
      <protection hidden="1"/>
    </xf>
    <xf numFmtId="49" fontId="18" fillId="0" borderId="48" xfId="51" applyNumberFormat="1" applyFont="1" applyFill="1" applyBorder="1" applyAlignment="1" applyProtection="1">
      <alignment horizontal="left" vertical="center" wrapText="1"/>
      <protection hidden="1"/>
    </xf>
    <xf numFmtId="49" fontId="18" fillId="0" borderId="34" xfId="0" applyNumberFormat="1" applyFont="1" applyFill="1" applyBorder="1" applyAlignment="1" applyProtection="1">
      <alignment horizontal="left" vertical="center" wrapText="1"/>
      <protection hidden="1"/>
    </xf>
    <xf numFmtId="49" fontId="18" fillId="0" borderId="49" xfId="51" applyNumberFormat="1" applyFont="1" applyFill="1" applyBorder="1" applyAlignment="1" applyProtection="1">
      <alignment horizontal="left" vertical="center" wrapText="1"/>
      <protection hidden="1"/>
    </xf>
    <xf numFmtId="49" fontId="18" fillId="0" borderId="32" xfId="0" applyNumberFormat="1" applyFont="1" applyFill="1" applyBorder="1" applyAlignment="1" applyProtection="1">
      <alignment horizontal="left" vertical="center" wrapText="1"/>
      <protection hidden="1"/>
    </xf>
    <xf numFmtId="49" fontId="16" fillId="0" borderId="49" xfId="51" applyNumberFormat="1" applyFont="1" applyFill="1" applyBorder="1" applyAlignment="1" applyProtection="1">
      <alignment horizontal="left" vertical="center" wrapText="1"/>
      <protection hidden="1"/>
    </xf>
    <xf numFmtId="49" fontId="16" fillId="0" borderId="32" xfId="0" applyNumberFormat="1" applyFont="1" applyFill="1" applyBorder="1" applyAlignment="1" applyProtection="1">
      <alignment horizontal="left" vertical="center" wrapText="1" indent="1"/>
      <protection hidden="1"/>
    </xf>
    <xf numFmtId="49" fontId="45" fillId="0" borderId="49" xfId="51" applyNumberFormat="1" applyFont="1" applyFill="1" applyBorder="1" applyAlignment="1" applyProtection="1">
      <alignment horizontal="left" vertical="center" wrapText="1"/>
      <protection hidden="1"/>
    </xf>
    <xf numFmtId="49" fontId="50" fillId="0" borderId="49" xfId="51" applyNumberFormat="1" applyFont="1" applyFill="1" applyBorder="1" applyAlignment="1" applyProtection="1">
      <alignment horizontal="left" vertical="center" wrapText="1"/>
      <protection hidden="1"/>
    </xf>
    <xf numFmtId="49" fontId="51" fillId="0" borderId="49" xfId="51" applyNumberFormat="1" applyFont="1" applyFill="1" applyBorder="1" applyAlignment="1" applyProtection="1">
      <alignment horizontal="left" vertical="center" wrapText="1"/>
      <protection hidden="1"/>
    </xf>
    <xf numFmtId="49" fontId="53" fillId="0" borderId="49" xfId="51" applyNumberFormat="1" applyFont="1" applyFill="1" applyBorder="1" applyAlignment="1" applyProtection="1">
      <alignment horizontal="left" vertical="center" wrapText="1"/>
      <protection hidden="1"/>
    </xf>
    <xf numFmtId="49" fontId="50" fillId="0" borderId="49" xfId="51" applyNumberFormat="1" applyFont="1" applyFill="1" applyBorder="1" applyAlignment="1" applyProtection="1">
      <alignment horizontal="left" vertical="center" wrapText="1"/>
      <protection hidden="1"/>
    </xf>
    <xf numFmtId="49" fontId="18" fillId="0" borderId="32" xfId="0" applyNumberFormat="1" applyFont="1" applyFill="1" applyBorder="1" applyAlignment="1" applyProtection="1">
      <alignment horizontal="left" vertical="center" wrapText="1" shrinkToFit="1"/>
      <protection hidden="1"/>
    </xf>
    <xf numFmtId="49" fontId="16" fillId="0" borderId="32" xfId="0" applyNumberFormat="1" applyFont="1" applyBorder="1" applyAlignment="1" applyProtection="1">
      <alignment horizontal="left" vertical="center" wrapText="1" indent="1"/>
      <protection hidden="1"/>
    </xf>
    <xf numFmtId="49" fontId="16" fillId="0" borderId="52" xfId="51" applyNumberFormat="1" applyFont="1" applyFill="1" applyBorder="1" applyAlignment="1" applyProtection="1">
      <alignment horizontal="left" vertical="center" wrapText="1"/>
      <protection hidden="1"/>
    </xf>
    <xf numFmtId="49" fontId="16" fillId="0" borderId="33"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0"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2" fillId="0" borderId="0" xfId="51"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hidden="1" locked="0"/>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24" xfId="0" applyFont="1" applyBorder="1" applyAlignment="1" applyProtection="1">
      <alignment vertical="center"/>
      <protection hidden="1"/>
    </xf>
    <xf numFmtId="0" fontId="0" fillId="0" borderId="11" xfId="0" applyFont="1" applyBorder="1" applyAlignment="1" applyProtection="1">
      <alignment horizontal="center" vertical="center" wrapText="1"/>
      <protection hidden="1"/>
    </xf>
    <xf numFmtId="0" fontId="17" fillId="33" borderId="90" xfId="52" applyFont="1" applyFill="1" applyBorder="1" applyAlignment="1" applyProtection="1">
      <alignment horizontal="center" vertical="center" wrapText="1"/>
      <protection hidden="1"/>
    </xf>
    <xf numFmtId="0" fontId="17" fillId="33" borderId="50" xfId="0" applyFont="1" applyFill="1" applyBorder="1" applyAlignment="1" applyProtection="1">
      <alignment horizontal="center" vertical="center" wrapText="1"/>
      <protection hidden="1"/>
    </xf>
    <xf numFmtId="0" fontId="36" fillId="37" borderId="51" xfId="0" applyFont="1" applyFill="1" applyBorder="1" applyAlignment="1" applyProtection="1">
      <alignment horizontal="center" vertical="center" wrapText="1"/>
      <protection hidden="1"/>
    </xf>
    <xf numFmtId="0" fontId="27" fillId="0" borderId="48" xfId="0" applyFont="1" applyBorder="1" applyAlignment="1" applyProtection="1">
      <alignment vertical="center" wrapText="1"/>
      <protection hidden="1"/>
    </xf>
    <xf numFmtId="0" fontId="16" fillId="0" borderId="34" xfId="0" applyFont="1" applyBorder="1" applyAlignment="1" applyProtection="1">
      <alignment horizontal="left" vertical="center" wrapText="1"/>
      <protection hidden="1"/>
    </xf>
    <xf numFmtId="176" fontId="31" fillId="0" borderId="34" xfId="51" applyNumberFormat="1" applyFont="1" applyFill="1" applyBorder="1" applyAlignment="1" applyProtection="1">
      <alignment horizontal="center" vertical="center" wrapText="1"/>
      <protection hidden="1"/>
    </xf>
    <xf numFmtId="0" fontId="27" fillId="0" borderId="49" xfId="0" applyFont="1" applyBorder="1" applyAlignment="1" applyProtection="1">
      <alignment vertical="center" wrapText="1"/>
      <protection hidden="1"/>
    </xf>
    <xf numFmtId="0" fontId="16" fillId="0" borderId="32" xfId="0" applyFont="1" applyBorder="1" applyAlignment="1" applyProtection="1">
      <alignment horizontal="left" vertical="center" wrapText="1"/>
      <protection hidden="1"/>
    </xf>
    <xf numFmtId="176" fontId="31" fillId="0" borderId="32" xfId="51" applyNumberFormat="1" applyFont="1" applyFill="1" applyBorder="1" applyAlignment="1" applyProtection="1">
      <alignment horizontal="center" vertical="center" wrapText="1"/>
      <protection hidden="1"/>
    </xf>
    <xf numFmtId="0" fontId="27" fillId="0" borderId="52" xfId="0" applyFont="1" applyBorder="1" applyAlignment="1" applyProtection="1">
      <alignment vertical="center" wrapText="1"/>
      <protection hidden="1"/>
    </xf>
    <xf numFmtId="0" fontId="16" fillId="0" borderId="33" xfId="0" applyFont="1" applyBorder="1" applyAlignment="1" applyProtection="1">
      <alignment horizontal="left" vertical="center" wrapText="1"/>
      <protection hidden="1"/>
    </xf>
    <xf numFmtId="176" fontId="31" fillId="0" borderId="33" xfId="51"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33" borderId="90" xfId="0" applyFont="1" applyFill="1" applyBorder="1" applyAlignment="1" applyProtection="1">
      <alignment horizontal="center" vertical="center" wrapText="1"/>
      <protection hidden="1"/>
    </xf>
    <xf numFmtId="0" fontId="36" fillId="37" borderId="91" xfId="0" applyFont="1" applyFill="1" applyBorder="1" applyAlignment="1" applyProtection="1">
      <alignment horizontal="center" vertical="center" wrapText="1"/>
      <protection hidden="1"/>
    </xf>
    <xf numFmtId="0" fontId="11" fillId="0" borderId="52" xfId="51"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34" xfId="0" applyNumberFormat="1" applyFont="1" applyFill="1" applyBorder="1" applyAlignment="1" applyProtection="1">
      <alignment horizontal="left" vertical="center" wrapText="1"/>
      <protection hidden="1"/>
    </xf>
    <xf numFmtId="49" fontId="16" fillId="0" borderId="32" xfId="0" applyNumberFormat="1" applyFont="1" applyFill="1" applyBorder="1" applyAlignment="1" applyProtection="1">
      <alignment horizontal="left" vertical="center" wrapText="1"/>
      <protection hidden="1"/>
    </xf>
    <xf numFmtId="49" fontId="27" fillId="0" borderId="49" xfId="51" applyNumberFormat="1" applyFont="1" applyFill="1" applyBorder="1" applyAlignment="1" applyProtection="1">
      <alignment horizontal="left" vertical="center" shrinkToFit="1"/>
      <protection hidden="1"/>
    </xf>
    <xf numFmtId="49" fontId="16" fillId="0" borderId="49" xfId="51" applyNumberFormat="1" applyFont="1" applyFill="1" applyBorder="1" applyAlignment="1" applyProtection="1">
      <alignment horizontal="left" vertical="center" shrinkToFit="1"/>
      <protection hidden="1"/>
    </xf>
    <xf numFmtId="49" fontId="16" fillId="0" borderId="32" xfId="0" applyNumberFormat="1" applyFont="1" applyBorder="1" applyAlignment="1" applyProtection="1">
      <alignment horizontal="left" vertical="center" wrapText="1"/>
      <protection hidden="1"/>
    </xf>
    <xf numFmtId="49" fontId="16" fillId="0" borderId="32" xfId="0" applyNumberFormat="1" applyFont="1" applyBorder="1" applyAlignment="1" applyProtection="1">
      <alignment horizontal="left" vertical="center" shrinkToFit="1"/>
      <protection hidden="1"/>
    </xf>
    <xf numFmtId="49" fontId="27" fillId="0" borderId="52" xfId="51" applyNumberFormat="1" applyFont="1" applyFill="1" applyBorder="1" applyAlignment="1" applyProtection="1">
      <alignment horizontal="left" vertical="center" wrapText="1"/>
      <protection hidden="1"/>
    </xf>
    <xf numFmtId="49" fontId="16" fillId="0" borderId="33" xfId="0" applyNumberFormat="1" applyFont="1" applyBorder="1" applyAlignment="1" applyProtection="1">
      <alignment horizontal="left" vertical="center" wrapText="1"/>
      <protection hidden="1"/>
    </xf>
    <xf numFmtId="49" fontId="16" fillId="0" borderId="33" xfId="0" applyNumberFormat="1" applyFont="1" applyFill="1" applyBorder="1" applyAlignment="1" applyProtection="1">
      <alignment horizontal="left" vertical="center" shrinkToFit="1"/>
      <protection hidden="1"/>
    </xf>
    <xf numFmtId="0" fontId="17" fillId="33" borderId="93" xfId="0" applyFont="1" applyFill="1" applyBorder="1" applyAlignment="1" applyProtection="1">
      <alignment horizontal="center" vertical="center" wrapText="1"/>
      <protection hidden="1"/>
    </xf>
    <xf numFmtId="0" fontId="17" fillId="33" borderId="91" xfId="52" applyFont="1" applyFill="1" applyBorder="1" applyAlignment="1" applyProtection="1">
      <alignment horizontal="center" vertical="center"/>
      <protection hidden="1"/>
    </xf>
    <xf numFmtId="0" fontId="17" fillId="33" borderId="91" xfId="0" applyFont="1" applyFill="1" applyBorder="1" applyAlignment="1" applyProtection="1">
      <alignment horizontal="center" vertical="center" wrapText="1"/>
      <protection hidden="1"/>
    </xf>
    <xf numFmtId="1" fontId="36" fillId="44" borderId="94" xfId="51" applyNumberFormat="1" applyFont="1" applyFill="1" applyBorder="1" applyAlignment="1" applyProtection="1">
      <alignment horizontal="center" vertical="center" wrapText="1"/>
      <protection hidden="1"/>
    </xf>
    <xf numFmtId="1" fontId="36" fillId="37" borderId="36" xfId="0" applyNumberFormat="1" applyFont="1" applyFill="1" applyBorder="1" applyAlignment="1" applyProtection="1">
      <alignment horizontal="center" vertical="center" wrapText="1"/>
      <protection hidden="1"/>
    </xf>
    <xf numFmtId="1" fontId="36" fillId="44" borderId="36" xfId="51" applyNumberFormat="1" applyFont="1" applyFill="1" applyBorder="1" applyAlignment="1" applyProtection="1">
      <alignment horizontal="center" vertical="center" wrapText="1"/>
      <protection hidden="1"/>
    </xf>
    <xf numFmtId="1" fontId="36" fillId="37" borderId="36" xfId="0" applyNumberFormat="1" applyFont="1" applyFill="1" applyBorder="1" applyAlignment="1" applyProtection="1">
      <alignment horizontal="center" vertical="center"/>
      <protection hidden="1"/>
    </xf>
    <xf numFmtId="1" fontId="36" fillId="37" borderId="95" xfId="0" applyNumberFormat="1" applyFont="1" applyFill="1" applyBorder="1" applyAlignment="1" applyProtection="1">
      <alignment horizontal="center" vertical="center"/>
      <protection hidden="1"/>
    </xf>
    <xf numFmtId="0" fontId="17" fillId="33" borderId="96" xfId="0" applyFont="1" applyFill="1" applyBorder="1" applyAlignment="1" applyProtection="1">
      <alignment horizontal="center" vertical="center" wrapText="1"/>
      <protection hidden="1"/>
    </xf>
    <xf numFmtId="0" fontId="17" fillId="33" borderId="97" xfId="52" applyFont="1" applyFill="1" applyBorder="1" applyAlignment="1" applyProtection="1">
      <alignment horizontal="center" vertical="center"/>
      <protection hidden="1"/>
    </xf>
    <xf numFmtId="1" fontId="32" fillId="45" borderId="35" xfId="51" applyNumberFormat="1" applyFont="1" applyFill="1" applyBorder="1" applyAlignment="1" applyProtection="1">
      <alignment horizontal="center" vertical="center" wrapText="1"/>
      <protection hidden="1"/>
    </xf>
    <xf numFmtId="1" fontId="32" fillId="34" borderId="98" xfId="0" applyNumberFormat="1" applyFont="1" applyFill="1" applyBorder="1" applyAlignment="1" applyProtection="1">
      <alignment horizontal="center" vertical="center" wrapText="1"/>
      <protection hidden="1"/>
    </xf>
    <xf numFmtId="1" fontId="32" fillId="34" borderId="36" xfId="0" applyNumberFormat="1" applyFont="1" applyFill="1" applyBorder="1" applyAlignment="1" applyProtection="1">
      <alignment horizontal="center" vertical="center"/>
      <protection hidden="1"/>
    </xf>
    <xf numFmtId="49" fontId="45" fillId="0" borderId="99" xfId="51" applyNumberFormat="1" applyFont="1" applyFill="1" applyBorder="1" applyAlignment="1" applyProtection="1">
      <alignment horizontal="left" vertical="top" wrapText="1"/>
      <protection hidden="1"/>
    </xf>
    <xf numFmtId="49" fontId="16" fillId="0" borderId="34" xfId="0" applyNumberFormat="1" applyFont="1" applyFill="1" applyBorder="1" applyAlignment="1" applyProtection="1">
      <alignment horizontal="left" vertical="top" wrapText="1"/>
      <protection hidden="1"/>
    </xf>
    <xf numFmtId="176" fontId="17" fillId="0" borderId="34" xfId="51" applyNumberFormat="1" applyFont="1" applyFill="1" applyBorder="1" applyAlignment="1" applyProtection="1">
      <alignment horizontal="center" vertical="top" wrapText="1"/>
      <protection hidden="1"/>
    </xf>
    <xf numFmtId="49" fontId="16" fillId="0" borderId="100" xfId="51" applyNumberFormat="1" applyFont="1" applyFill="1" applyBorder="1" applyAlignment="1" applyProtection="1">
      <alignment horizontal="left" vertical="top" wrapText="1"/>
      <protection hidden="1"/>
    </xf>
    <xf numFmtId="176" fontId="17" fillId="0" borderId="32" xfId="51" applyNumberFormat="1" applyFont="1" applyFill="1" applyBorder="1" applyAlignment="1" applyProtection="1">
      <alignment horizontal="center" vertical="top" wrapText="1"/>
      <protection hidden="1"/>
    </xf>
    <xf numFmtId="49" fontId="45" fillId="0" borderId="100" xfId="51" applyNumberFormat="1" applyFont="1" applyFill="1" applyBorder="1" applyAlignment="1" applyProtection="1">
      <alignment horizontal="left" vertical="top" wrapText="1"/>
      <protection hidden="1"/>
    </xf>
    <xf numFmtId="49" fontId="16" fillId="0" borderId="101" xfId="51" applyNumberFormat="1" applyFont="1" applyFill="1" applyBorder="1" applyAlignment="1" applyProtection="1">
      <alignment horizontal="left" vertical="top" wrapText="1"/>
      <protection hidden="1"/>
    </xf>
    <xf numFmtId="176" fontId="17" fillId="0" borderId="33" xfId="51" applyNumberFormat="1" applyFont="1" applyFill="1" applyBorder="1" applyAlignment="1" applyProtection="1">
      <alignment horizontal="center" vertical="top" wrapText="1"/>
      <protection hidden="1"/>
    </xf>
    <xf numFmtId="0" fontId="57" fillId="0" borderId="34" xfId="0" applyFont="1" applyFill="1" applyBorder="1" applyAlignment="1" applyProtection="1">
      <alignment horizontal="left" vertical="center"/>
      <protection hidden="1"/>
    </xf>
    <xf numFmtId="0" fontId="10" fillId="0" borderId="27" xfId="0" applyFont="1" applyBorder="1" applyAlignment="1" applyProtection="1">
      <alignment vertical="center" wrapText="1"/>
      <protection hidden="1"/>
    </xf>
    <xf numFmtId="49" fontId="0" fillId="0" borderId="0" xfId="0" applyNumberFormat="1" applyFont="1" applyFill="1" applyAlignment="1" applyProtection="1">
      <alignment/>
      <protection/>
    </xf>
    <xf numFmtId="49" fontId="17" fillId="0" borderId="0" xfId="0" applyNumberFormat="1" applyFont="1" applyFill="1" applyBorder="1" applyAlignment="1" applyProtection="1">
      <alignment horizontal="center" vertical="top"/>
      <protection/>
    </xf>
    <xf numFmtId="0" fontId="59" fillId="0" borderId="18" xfId="0" applyNumberFormat="1" applyFont="1" applyFill="1" applyBorder="1" applyAlignment="1" applyProtection="1">
      <alignment horizontal="left" vertical="center" indent="2" shrinkToFit="1"/>
      <protection hidden="1"/>
    </xf>
    <xf numFmtId="0" fontId="59" fillId="0" borderId="0" xfId="0" applyNumberFormat="1" applyFont="1" applyFill="1" applyBorder="1" applyAlignment="1" applyProtection="1">
      <alignment horizontal="left" vertical="center" indent="2" shrinkToFit="1"/>
      <protection hidden="1"/>
    </xf>
    <xf numFmtId="0" fontId="38" fillId="34" borderId="102" xfId="35" applyFont="1" applyFill="1" applyBorder="1" applyAlignment="1" applyProtection="1">
      <alignment horizontal="center" vertical="center"/>
      <protection hidden="1"/>
    </xf>
    <xf numFmtId="0" fontId="38" fillId="34" borderId="26" xfId="35"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33" borderId="103" xfId="0" applyNumberFormat="1" applyFont="1" applyFill="1" applyBorder="1" applyAlignment="1" applyProtection="1">
      <alignment horizontal="left" vertical="center"/>
      <protection locked="0"/>
    </xf>
    <xf numFmtId="49" fontId="0" fillId="0" borderId="24" xfId="0" applyNumberFormat="1" applyFont="1" applyBorder="1" applyAlignment="1" applyProtection="1">
      <alignment horizontal="left" vertical="center"/>
      <protection locked="0"/>
    </xf>
    <xf numFmtId="49" fontId="0" fillId="0" borderId="25"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protection/>
    </xf>
    <xf numFmtId="0" fontId="37" fillId="0" borderId="19" xfId="0" applyFont="1" applyBorder="1" applyAlignment="1">
      <alignment horizontal="right" vertical="center"/>
    </xf>
    <xf numFmtId="49" fontId="34" fillId="33" borderId="23" xfId="0" applyNumberFormat="1" applyFont="1" applyFill="1" applyBorder="1" applyAlignment="1" applyProtection="1">
      <alignment horizontal="left" vertical="center"/>
      <protection locked="0"/>
    </xf>
    <xf numFmtId="49" fontId="34" fillId="33" borderId="24" xfId="0" applyNumberFormat="1" applyFont="1" applyFill="1" applyBorder="1" applyAlignment="1" applyProtection="1">
      <alignment horizontal="left" vertical="center"/>
      <protection locked="0"/>
    </xf>
    <xf numFmtId="49" fontId="34" fillId="33" borderId="25" xfId="0" applyNumberFormat="1" applyFont="1" applyFill="1" applyBorder="1" applyAlignment="1" applyProtection="1">
      <alignment horizontal="left" vertical="center"/>
      <protection locked="0"/>
    </xf>
    <xf numFmtId="0" fontId="34" fillId="33" borderId="23" xfId="0" applyFont="1" applyFill="1" applyBorder="1" applyAlignment="1" applyProtection="1">
      <alignment vertical="center"/>
      <protection locked="0"/>
    </xf>
    <xf numFmtId="0" fontId="34" fillId="33" borderId="24" xfId="0" applyFont="1" applyFill="1" applyBorder="1" applyAlignment="1" applyProtection="1">
      <alignment vertical="center"/>
      <protection locked="0"/>
    </xf>
    <xf numFmtId="0" fontId="34" fillId="33" borderId="25" xfId="0" applyFont="1" applyFill="1" applyBorder="1" applyAlignment="1" applyProtection="1">
      <alignment vertical="center"/>
      <protection locked="0"/>
    </xf>
    <xf numFmtId="49" fontId="38" fillId="34" borderId="13" xfId="35" applyNumberFormat="1" applyFont="1" applyFill="1" applyBorder="1" applyAlignment="1" applyProtection="1">
      <alignment horizontal="left" vertical="center"/>
      <protection/>
    </xf>
    <xf numFmtId="0" fontId="38" fillId="0" borderId="14" xfId="35" applyFont="1" applyBorder="1" applyAlignment="1" applyProtection="1">
      <alignment horizontal="left" vertical="center"/>
      <protection/>
    </xf>
    <xf numFmtId="49" fontId="17" fillId="0" borderId="58" xfId="0" applyNumberFormat="1" applyFont="1" applyFill="1" applyBorder="1" applyAlignment="1" applyProtection="1">
      <alignment horizontal="center" vertical="center" wrapText="1"/>
      <protection/>
    </xf>
    <xf numFmtId="0" fontId="0" fillId="0" borderId="27" xfId="0" applyBorder="1" applyAlignment="1">
      <alignment horizontal="center" vertical="center" wrapText="1"/>
    </xf>
    <xf numFmtId="0" fontId="0" fillId="0" borderId="10" xfId="0" applyBorder="1" applyAlignment="1">
      <alignment horizontal="center" vertical="center" wrapText="1"/>
    </xf>
    <xf numFmtId="0" fontId="19" fillId="0" borderId="0" xfId="0" applyFont="1" applyFill="1" applyAlignment="1" applyProtection="1">
      <alignment horizontal="center" vertical="center" wrapText="1"/>
      <protection hidden="1"/>
    </xf>
    <xf numFmtId="4" fontId="20" fillId="34" borderId="0" xfId="0" applyNumberFormat="1" applyFont="1" applyFill="1" applyBorder="1" applyAlignment="1" applyProtection="1">
      <alignment horizontal="center" vertical="center"/>
      <protection/>
    </xf>
    <xf numFmtId="0" fontId="14" fillId="34" borderId="104" xfId="35" applyFont="1" applyFill="1" applyBorder="1" applyAlignment="1" applyProtection="1">
      <alignment horizontal="center" vertical="center"/>
      <protection hidden="1"/>
    </xf>
    <xf numFmtId="0" fontId="14" fillId="34" borderId="102" xfId="35" applyFont="1" applyFill="1" applyBorder="1" applyAlignment="1" applyProtection="1">
      <alignment horizontal="center" vertical="center"/>
      <protection hidden="1"/>
    </xf>
    <xf numFmtId="49" fontId="17" fillId="0" borderId="40" xfId="0" applyNumberFormat="1" applyFont="1" applyBorder="1" applyAlignment="1" applyProtection="1">
      <alignment horizontal="left" vertical="center"/>
      <protection hidden="1"/>
    </xf>
    <xf numFmtId="49" fontId="34" fillId="33" borderId="23" xfId="0" applyNumberFormat="1" applyFont="1" applyFill="1" applyBorder="1" applyAlignment="1" applyProtection="1">
      <alignment horizontal="center" vertical="center"/>
      <protection locked="0"/>
    </xf>
    <xf numFmtId="49" fontId="34" fillId="33" borderId="25" xfId="0" applyNumberFormat="1" applyFont="1" applyFill="1" applyBorder="1" applyAlignment="1" applyProtection="1">
      <alignment horizontal="center" vertical="center"/>
      <protection locked="0"/>
    </xf>
    <xf numFmtId="0" fontId="55" fillId="33" borderId="36" xfId="0" applyFont="1" applyFill="1" applyBorder="1" applyAlignment="1" applyProtection="1">
      <alignment horizontal="center" vertical="center" wrapText="1"/>
      <protection hidden="1"/>
    </xf>
    <xf numFmtId="0" fontId="38" fillId="34" borderId="13" xfId="35" applyNumberFormat="1" applyFont="1" applyFill="1" applyBorder="1" applyAlignment="1" applyProtection="1">
      <alignment horizontal="left" vertical="center"/>
      <protection/>
    </xf>
    <xf numFmtId="0" fontId="38" fillId="34" borderId="14" xfId="35" applyNumberFormat="1" applyFont="1" applyFill="1" applyBorder="1" applyAlignment="1" applyProtection="1">
      <alignment horizontal="left" vertical="center"/>
      <protection/>
    </xf>
    <xf numFmtId="0" fontId="61" fillId="0" borderId="105" xfId="0" applyNumberFormat="1" applyFont="1" applyFill="1" applyBorder="1" applyAlignment="1" applyProtection="1">
      <alignment horizontal="right" vertical="center"/>
      <protection hidden="1"/>
    </xf>
    <xf numFmtId="0" fontId="62" fillId="0" borderId="0" xfId="0" applyFont="1" applyAlignment="1" applyProtection="1">
      <alignment/>
      <protection hidden="1"/>
    </xf>
    <xf numFmtId="0" fontId="62" fillId="0" borderId="0" xfId="0" applyFont="1" applyBorder="1" applyAlignment="1" applyProtection="1">
      <alignment/>
      <protection hidden="1"/>
    </xf>
    <xf numFmtId="49" fontId="26" fillId="0" borderId="106" xfId="0" applyNumberFormat="1" applyFont="1" applyFill="1" applyBorder="1" applyAlignment="1" applyProtection="1">
      <alignment horizontal="center" vertical="center" wrapText="1"/>
      <protection hidden="1"/>
    </xf>
    <xf numFmtId="0" fontId="0" fillId="0" borderId="107" xfId="0" applyBorder="1" applyAlignment="1" applyProtection="1">
      <alignment horizontal="center" vertical="center" wrapText="1"/>
      <protection hidden="1"/>
    </xf>
    <xf numFmtId="0" fontId="0" fillId="0" borderId="108" xfId="0" applyBorder="1" applyAlignment="1" applyProtection="1">
      <alignment horizontal="center" vertical="center" wrapText="1"/>
      <protection hidden="1"/>
    </xf>
    <xf numFmtId="0" fontId="26" fillId="0" borderId="21" xfId="0" applyFont="1" applyFill="1" applyBorder="1" applyAlignment="1" applyProtection="1">
      <alignment horizontal="center" vertical="center"/>
      <protection hidden="1"/>
    </xf>
    <xf numFmtId="0" fontId="26" fillId="0" borderId="21" xfId="0" applyFont="1" applyFill="1" applyBorder="1" applyAlignment="1" applyProtection="1">
      <alignment horizontal="center" vertical="top" wrapText="1"/>
      <protection hidden="1"/>
    </xf>
    <xf numFmtId="0" fontId="0" fillId="0" borderId="21" xfId="0" applyFont="1" applyBorder="1" applyAlignment="1">
      <alignment wrapText="1"/>
    </xf>
    <xf numFmtId="49" fontId="34" fillId="33" borderId="23" xfId="0" applyNumberFormat="1" applyFont="1" applyFill="1" applyBorder="1" applyAlignment="1" applyProtection="1">
      <alignment horizontal="left" vertical="center" shrinkToFit="1"/>
      <protection locked="0"/>
    </xf>
    <xf numFmtId="0" fontId="0" fillId="0" borderId="24" xfId="0" applyFont="1" applyBorder="1" applyAlignment="1" applyProtection="1">
      <alignment horizontal="left" vertical="center" shrinkToFit="1"/>
      <protection locked="0"/>
    </xf>
    <xf numFmtId="0" fontId="0" fillId="0" borderId="25" xfId="0" applyFont="1" applyBorder="1" applyAlignment="1" applyProtection="1">
      <alignment horizontal="left" vertical="center" shrinkToFit="1"/>
      <protection locked="0"/>
    </xf>
    <xf numFmtId="0" fontId="17" fillId="0" borderId="40" xfId="0" applyNumberFormat="1" applyFont="1" applyBorder="1" applyAlignment="1" applyProtection="1">
      <alignment horizontal="left" vertical="center"/>
      <protection hidden="1"/>
    </xf>
    <xf numFmtId="49" fontId="17" fillId="0" borderId="42" xfId="0" applyNumberFormat="1" applyFont="1" applyBorder="1" applyAlignment="1" applyProtection="1">
      <alignment horizontal="left" vertical="center"/>
      <protection hidden="1"/>
    </xf>
    <xf numFmtId="0" fontId="17" fillId="0" borderId="42" xfId="0" applyNumberFormat="1" applyFont="1" applyBorder="1" applyAlignment="1" applyProtection="1">
      <alignment horizontal="left" vertical="center"/>
      <protection hidden="1"/>
    </xf>
    <xf numFmtId="49" fontId="17" fillId="0" borderId="38" xfId="0" applyNumberFormat="1" applyFont="1" applyBorder="1" applyAlignment="1" applyProtection="1">
      <alignment horizontal="left" vertical="center"/>
      <protection hidden="1"/>
    </xf>
    <xf numFmtId="0" fontId="17" fillId="0" borderId="38" xfId="0" applyNumberFormat="1" applyFont="1" applyBorder="1" applyAlignment="1" applyProtection="1">
      <alignment horizontal="left" vertical="center"/>
      <protection hidden="1"/>
    </xf>
    <xf numFmtId="49" fontId="34" fillId="33" borderId="24"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protection/>
    </xf>
    <xf numFmtId="0" fontId="54" fillId="0" borderId="0" xfId="0" applyFont="1" applyAlignment="1">
      <alignment/>
    </xf>
    <xf numFmtId="0" fontId="38" fillId="34" borderId="14" xfId="35" applyFont="1" applyFill="1" applyBorder="1" applyAlignment="1" applyProtection="1">
      <alignment horizontal="left" vertical="center"/>
      <protection/>
    </xf>
    <xf numFmtId="49" fontId="38" fillId="34" borderId="13" xfId="35" applyNumberFormat="1" applyFont="1" applyFill="1" applyBorder="1" applyAlignment="1" applyProtection="1">
      <alignment horizontal="left" vertical="center" shrinkToFit="1"/>
      <protection/>
    </xf>
    <xf numFmtId="0" fontId="38" fillId="0" borderId="14" xfId="35" applyFont="1" applyBorder="1" applyAlignment="1" applyProtection="1">
      <alignment horizontal="left" vertical="center" shrinkToFit="1"/>
      <protection/>
    </xf>
    <xf numFmtId="0" fontId="2" fillId="46" borderId="13" xfId="0" applyNumberFormat="1" applyFont="1" applyFill="1" applyBorder="1" applyAlignment="1" applyProtection="1">
      <alignment vertical="center" shrinkToFit="1"/>
      <protection/>
    </xf>
    <xf numFmtId="0" fontId="2" fillId="46" borderId="14" xfId="0" applyNumberFormat="1" applyFont="1" applyFill="1" applyBorder="1" applyAlignment="1">
      <alignment vertical="center" shrinkToFit="1"/>
    </xf>
    <xf numFmtId="0" fontId="2" fillId="46" borderId="16" xfId="0" applyNumberFormat="1" applyFont="1" applyFill="1" applyBorder="1" applyAlignment="1">
      <alignment vertical="center" shrinkToFit="1"/>
    </xf>
    <xf numFmtId="0" fontId="35" fillId="0" borderId="0" xfId="0" applyNumberFormat="1" applyFont="1" applyFill="1" applyBorder="1" applyAlignment="1" applyProtection="1">
      <alignment horizontal="right" vertical="top"/>
      <protection hidden="1"/>
    </xf>
    <xf numFmtId="0" fontId="58"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32" fillId="34" borderId="13" xfId="0" applyNumberFormat="1" applyFont="1" applyFill="1" applyBorder="1" applyAlignment="1" applyProtection="1">
      <alignment horizontal="center" vertical="center" shrinkToFit="1"/>
      <protection hidden="1"/>
    </xf>
    <xf numFmtId="4" fontId="32" fillId="34" borderId="16" xfId="0" applyNumberFormat="1" applyFont="1" applyFill="1" applyBorder="1" applyAlignment="1" applyProtection="1">
      <alignment horizontal="center" vertical="center" shrinkToFit="1"/>
      <protection hidden="1"/>
    </xf>
    <xf numFmtId="0" fontId="10" fillId="0" borderId="21"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4" borderId="0" xfId="35" applyFont="1" applyFill="1" applyBorder="1" applyAlignment="1" applyProtection="1">
      <alignment horizontal="left" vertical="center" wrapText="1"/>
      <protection hidden="1"/>
    </xf>
    <xf numFmtId="0" fontId="38" fillId="0" borderId="0" xfId="35" applyFont="1" applyAlignment="1" applyProtection="1">
      <alignment horizontal="left" vertical="center" wrapText="1"/>
      <protection hidden="1"/>
    </xf>
    <xf numFmtId="0" fontId="29" fillId="43" borderId="109" xfId="0" applyFont="1" applyFill="1" applyBorder="1" applyAlignment="1" applyProtection="1">
      <alignment horizontal="center" vertical="center" wrapText="1"/>
      <protection hidden="1"/>
    </xf>
    <xf numFmtId="0" fontId="30" fillId="43" borderId="110" xfId="0" applyFont="1" applyFill="1" applyBorder="1" applyAlignment="1" applyProtection="1">
      <alignment horizontal="center" vertical="center" wrapText="1"/>
      <protection hidden="1"/>
    </xf>
    <xf numFmtId="0" fontId="38" fillId="34" borderId="0" xfId="35" applyFont="1" applyFill="1" applyBorder="1" applyAlignment="1" applyProtection="1">
      <alignment horizontal="right" vertical="center"/>
      <protection hidden="1"/>
    </xf>
    <xf numFmtId="0" fontId="38" fillId="0" borderId="0" xfId="35" applyFont="1" applyAlignment="1" applyProtection="1">
      <alignment/>
      <protection hidden="1"/>
    </xf>
    <xf numFmtId="0" fontId="19" fillId="0" borderId="0" xfId="0" applyFont="1" applyAlignment="1" applyProtection="1">
      <alignment horizontal="center" vertical="center" wrapText="1"/>
      <protection hidden="1"/>
    </xf>
    <xf numFmtId="0" fontId="0" fillId="0" borderId="111"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57" fillId="38" borderId="48" xfId="52" applyFont="1" applyFill="1" applyBorder="1" applyAlignment="1" applyProtection="1">
      <alignment horizontal="left" vertical="center" wrapText="1"/>
      <protection hidden="1"/>
    </xf>
    <xf numFmtId="0" fontId="0" fillId="38" borderId="34" xfId="0" applyFill="1" applyBorder="1" applyAlignment="1" applyProtection="1">
      <alignment horizontal="left" vertical="center" wrapText="1"/>
      <protection hidden="1"/>
    </xf>
    <xf numFmtId="0" fontId="58"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57" fillId="38" borderId="13" xfId="52" applyFont="1" applyFill="1" applyBorder="1" applyAlignment="1" applyProtection="1">
      <alignment horizontal="left" vertical="center" wrapText="1"/>
      <protection hidden="1"/>
    </xf>
    <xf numFmtId="0" fontId="0" fillId="38" borderId="14"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38" fillId="34" borderId="0" xfId="35" applyFont="1" applyFill="1" applyBorder="1" applyAlignment="1" applyProtection="1">
      <alignment horizontal="left" vertical="center" wrapText="1"/>
      <protection hidden="1"/>
    </xf>
    <xf numFmtId="0" fontId="38" fillId="0" borderId="0" xfId="35" applyFont="1" applyAlignment="1" applyProtection="1">
      <alignment horizontal="left" vertical="center" wrapText="1"/>
      <protection hidden="1"/>
    </xf>
    <xf numFmtId="0" fontId="38" fillId="34" borderId="112" xfId="35" applyFont="1" applyFill="1" applyBorder="1" applyAlignment="1" applyProtection="1">
      <alignment horizontal="right" vertical="center" wrapText="1"/>
      <protection hidden="1"/>
    </xf>
    <xf numFmtId="0" fontId="38" fillId="34" borderId="0" xfId="35" applyFont="1" applyFill="1" applyBorder="1" applyAlignment="1" applyProtection="1">
      <alignment horizontal="right" vertical="center" wrapText="1"/>
      <protection hidden="1"/>
    </xf>
    <xf numFmtId="0" fontId="20" fillId="43" borderId="109" xfId="0" applyFont="1" applyFill="1" applyBorder="1" applyAlignment="1" applyProtection="1">
      <alignment horizontal="center" vertical="center" wrapText="1"/>
      <protection hidden="1"/>
    </xf>
    <xf numFmtId="0" fontId="29" fillId="43" borderId="110"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11" xfId="0" applyFont="1" applyBorder="1" applyAlignment="1" applyProtection="1">
      <alignment horizontal="center" vertical="center"/>
      <protection hidden="1"/>
    </xf>
    <xf numFmtId="0" fontId="14" fillId="47" borderId="113" xfId="52" applyFont="1" applyFill="1" applyBorder="1" applyAlignment="1" applyProtection="1">
      <alignment horizontal="left" vertical="center"/>
      <protection hidden="1"/>
    </xf>
    <xf numFmtId="0" fontId="0" fillId="0" borderId="114" xfId="0" applyBorder="1" applyAlignment="1" applyProtection="1">
      <alignment horizontal="left" vertical="center"/>
      <protection hidden="1"/>
    </xf>
    <xf numFmtId="0" fontId="38" fillId="34" borderId="0" xfId="35" applyFont="1" applyFill="1" applyBorder="1" applyAlignment="1" applyProtection="1">
      <alignment horizontal="left" vertical="center"/>
      <protection hidden="1"/>
    </xf>
    <xf numFmtId="0" fontId="38" fillId="0" borderId="0" xfId="35" applyFont="1" applyAlignment="1" applyProtection="1">
      <alignment horizontal="left" vertical="center"/>
      <protection hidden="1"/>
    </xf>
    <xf numFmtId="0" fontId="38" fillId="34" borderId="0" xfId="35"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14" fillId="43" borderId="109" xfId="0" applyFont="1" applyFill="1" applyBorder="1" applyAlignment="1" applyProtection="1">
      <alignment horizontal="center" vertical="center" wrapText="1"/>
      <protection hidden="1"/>
    </xf>
    <xf numFmtId="0" fontId="15" fillId="43" borderId="110" xfId="0" applyFont="1" applyFill="1" applyBorder="1" applyAlignment="1" applyProtection="1">
      <alignment horizontal="center" vertical="center" wrapText="1"/>
      <protection hidden="1"/>
    </xf>
    <xf numFmtId="0" fontId="21" fillId="43" borderId="109" xfId="0" applyFont="1" applyFill="1" applyBorder="1" applyAlignment="1" applyProtection="1">
      <alignment horizontal="center" vertical="center" wrapText="1"/>
      <protection hidden="1"/>
    </xf>
    <xf numFmtId="0" fontId="0" fillId="43" borderId="110"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4" borderId="0" xfId="35"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0" fillId="43" borderId="110"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4" borderId="115" xfId="35" applyFont="1" applyFill="1" applyBorder="1" applyAlignment="1" applyProtection="1">
      <alignment horizontal="right" vertical="center"/>
      <protection hidden="1"/>
    </xf>
    <xf numFmtId="49" fontId="48" fillId="38" borderId="55" xfId="35" applyNumberFormat="1" applyFont="1" applyFill="1" applyBorder="1" applyAlignment="1" applyProtection="1">
      <alignment horizontal="left" vertical="center"/>
      <protection hidden="1"/>
    </xf>
    <xf numFmtId="0" fontId="48" fillId="38" borderId="53" xfId="35" applyFont="1" applyFill="1" applyBorder="1" applyAlignment="1" applyProtection="1">
      <alignment vertical="center"/>
      <protection hidden="1"/>
    </xf>
    <xf numFmtId="0" fontId="48" fillId="38" borderId="56" xfId="35" applyFont="1" applyFill="1" applyBorder="1" applyAlignment="1" applyProtection="1">
      <alignment vertical="center"/>
      <protection hidden="1"/>
    </xf>
    <xf numFmtId="49" fontId="63" fillId="34" borderId="0" xfId="35" applyNumberFormat="1" applyFont="1" applyFill="1" applyBorder="1" applyAlignment="1" applyProtection="1">
      <alignment horizontal="left" vertical="center"/>
      <protection hidden="1"/>
    </xf>
    <xf numFmtId="49" fontId="48" fillId="38" borderId="71" xfId="0" applyNumberFormat="1" applyFont="1" applyFill="1" applyBorder="1" applyAlignment="1" applyProtection="1">
      <alignment horizontal="left" vertical="center" wrapText="1"/>
      <protection hidden="1"/>
    </xf>
    <xf numFmtId="0" fontId="64" fillId="38" borderId="116" xfId="0" applyFont="1" applyFill="1" applyBorder="1" applyAlignment="1" applyProtection="1">
      <alignment horizontal="left" vertical="center" wrapText="1"/>
      <protection hidden="1"/>
    </xf>
    <xf numFmtId="0" fontId="64" fillId="38" borderId="117" xfId="0" applyFont="1" applyFill="1" applyBorder="1" applyAlignment="1" applyProtection="1">
      <alignment vertical="center" wrapText="1"/>
      <protection hidden="1"/>
    </xf>
    <xf numFmtId="0" fontId="0" fillId="0" borderId="118" xfId="55" applyFont="1" applyBorder="1" applyAlignment="1" applyProtection="1">
      <alignment vertical="center" wrapText="1"/>
      <protection hidden="1"/>
    </xf>
    <xf numFmtId="0" fontId="0" fillId="0" borderId="119" xfId="55" applyFont="1" applyBorder="1" applyAlignment="1" applyProtection="1">
      <alignment vertical="center" wrapText="1"/>
      <protection hidden="1"/>
    </xf>
    <xf numFmtId="0" fontId="0" fillId="0" borderId="120" xfId="55" applyFont="1" applyBorder="1" applyAlignment="1" applyProtection="1">
      <alignment vertical="center" wrapText="1"/>
      <protection hidden="1"/>
    </xf>
    <xf numFmtId="0" fontId="0" fillId="0" borderId="121" xfId="55" applyFont="1" applyBorder="1" applyAlignment="1" applyProtection="1">
      <alignment vertical="center" wrapText="1"/>
      <protection hidden="1"/>
    </xf>
    <xf numFmtId="0" fontId="3" fillId="38" borderId="13" xfId="55" applyFont="1" applyFill="1" applyBorder="1" applyAlignment="1" applyProtection="1">
      <alignment horizontal="center" vertical="center" wrapText="1"/>
      <protection hidden="1"/>
    </xf>
    <xf numFmtId="0" fontId="0" fillId="38" borderId="16" xfId="0" applyFill="1" applyBorder="1" applyAlignment="1" applyProtection="1">
      <alignment horizontal="center" vertical="center" wrapText="1"/>
      <protection hidden="1"/>
    </xf>
    <xf numFmtId="0" fontId="7" fillId="38" borderId="13" xfId="35" applyFont="1" applyFill="1" applyBorder="1" applyAlignment="1" applyProtection="1">
      <alignment horizontal="center" vertical="center" wrapText="1"/>
      <protection hidden="1"/>
    </xf>
    <xf numFmtId="0" fontId="7" fillId="38" borderId="14" xfId="35" applyFont="1" applyFill="1" applyBorder="1" applyAlignment="1" applyProtection="1">
      <alignment horizontal="center" vertical="center" wrapText="1"/>
      <protection hidden="1"/>
    </xf>
    <xf numFmtId="0" fontId="7" fillId="38" borderId="16" xfId="35" applyFont="1" applyFill="1" applyBorder="1" applyAlignment="1" applyProtection="1">
      <alignment horizontal="center" vertical="center" wrapText="1"/>
      <protection hidden="1"/>
    </xf>
    <xf numFmtId="0" fontId="14" fillId="34" borderId="11" xfId="35" applyFont="1" applyFill="1" applyBorder="1" applyAlignment="1" applyProtection="1">
      <alignment vertical="center"/>
      <protection hidden="1"/>
    </xf>
    <xf numFmtId="0" fontId="0" fillId="0" borderId="122" xfId="0" applyFont="1" applyBorder="1" applyAlignment="1" applyProtection="1">
      <alignment vertical="center" wrapText="1"/>
      <protection hidden="1"/>
    </xf>
    <xf numFmtId="0" fontId="0" fillId="0" borderId="122" xfId="0" applyBorder="1" applyAlignment="1" applyProtection="1">
      <alignment vertical="center" wrapText="1"/>
      <protection hidden="1"/>
    </xf>
    <xf numFmtId="0" fontId="0" fillId="0" borderId="123" xfId="0" applyBorder="1" applyAlignment="1" applyProtection="1">
      <alignment vertical="center" wrapText="1"/>
      <protection hidden="1"/>
    </xf>
    <xf numFmtId="0" fontId="0"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32" fillId="43" borderId="13" xfId="55" applyFont="1" applyFill="1" applyBorder="1" applyAlignment="1" applyProtection="1">
      <alignment horizontal="center" vertical="center" wrapText="1"/>
      <protection hidden="1"/>
    </xf>
    <xf numFmtId="0" fontId="32" fillId="43" borderId="14" xfId="55" applyFont="1" applyFill="1" applyBorder="1" applyAlignment="1" applyProtection="1">
      <alignment horizontal="center" vertical="center" wrapText="1"/>
      <protection hidden="1"/>
    </xf>
    <xf numFmtId="0" fontId="32" fillId="43" borderId="16" xfId="55" applyFont="1" applyFill="1" applyBorder="1" applyAlignment="1" applyProtection="1">
      <alignment horizontal="center" vertical="center" wrapText="1"/>
      <protection hidden="1"/>
    </xf>
    <xf numFmtId="0" fontId="0" fillId="0" borderId="126" xfId="55" applyFont="1" applyBorder="1" applyAlignment="1" applyProtection="1">
      <alignment vertical="center" wrapText="1"/>
      <protection hidden="1"/>
    </xf>
    <xf numFmtId="0" fontId="0" fillId="0" borderId="127" xfId="55" applyFont="1" applyBorder="1" applyAlignment="1" applyProtection="1">
      <alignment vertical="center" wrapText="1"/>
      <protection hidden="1"/>
    </xf>
    <xf numFmtId="0" fontId="43" fillId="43" borderId="15" xfId="53" applyFont="1" applyFill="1" applyBorder="1" applyAlignment="1" applyProtection="1">
      <alignment horizontal="center" vertical="center" wrapText="1"/>
      <protection hidden="1"/>
    </xf>
    <xf numFmtId="0" fontId="44" fillId="43" borderId="15" xfId="0" applyFont="1" applyFill="1" applyBorder="1" applyAlignment="1" applyProtection="1">
      <alignment horizontal="center" vertical="center" wrapText="1"/>
      <protection hidden="1"/>
    </xf>
    <xf numFmtId="0" fontId="3" fillId="0" borderId="128" xfId="55" applyNumberFormat="1" applyFont="1" applyBorder="1" applyAlignment="1" applyProtection="1">
      <alignment vertical="center" wrapText="1"/>
      <protection hidden="1"/>
    </xf>
    <xf numFmtId="0" fontId="3" fillId="0" borderId="63" xfId="55" applyNumberFormat="1" applyFont="1" applyBorder="1" applyAlignment="1" applyProtection="1">
      <alignment vertical="center" wrapText="1"/>
      <protection hidden="1"/>
    </xf>
    <xf numFmtId="0" fontId="3" fillId="0" borderId="129" xfId="55" applyNumberFormat="1" applyFont="1" applyBorder="1" applyAlignment="1" applyProtection="1">
      <alignment vertical="center" wrapText="1"/>
      <protection hidden="1"/>
    </xf>
    <xf numFmtId="0" fontId="39" fillId="0" borderId="128" xfId="54" applyFont="1" applyFill="1" applyBorder="1" applyAlignment="1" applyProtection="1">
      <alignment horizontal="left" vertical="center" wrapText="1"/>
      <protection hidden="1"/>
    </xf>
    <xf numFmtId="0" fontId="39" fillId="0" borderId="17" xfId="54" applyFont="1" applyFill="1" applyBorder="1" applyAlignment="1" applyProtection="1">
      <alignment horizontal="left" vertical="center" wrapText="1"/>
      <protection hidden="1"/>
    </xf>
    <xf numFmtId="0" fontId="0" fillId="0" borderId="130" xfId="0" applyFont="1" applyBorder="1" applyAlignment="1" applyProtection="1">
      <alignment vertical="center" wrapText="1"/>
      <protection hidden="1"/>
    </xf>
    <xf numFmtId="0" fontId="0" fillId="0" borderId="130" xfId="0" applyBorder="1" applyAlignment="1" applyProtection="1">
      <alignment vertical="center" wrapText="1"/>
      <protection hidden="1"/>
    </xf>
    <xf numFmtId="0" fontId="0" fillId="0" borderId="131" xfId="0" applyBorder="1" applyAlignment="1" applyProtection="1">
      <alignment vertical="center" wrapText="1"/>
      <protection hidden="1"/>
    </xf>
    <xf numFmtId="0" fontId="67" fillId="34" borderId="132" xfId="55" applyNumberFormat="1" applyFont="1" applyFill="1" applyBorder="1" applyAlignment="1" applyProtection="1">
      <alignment horizontal="center" vertical="center" wrapText="1"/>
      <protection hidden="1"/>
    </xf>
    <xf numFmtId="0" fontId="67" fillId="34" borderId="132" xfId="0" applyFont="1" applyFill="1" applyBorder="1" applyAlignment="1" applyProtection="1">
      <alignment horizontal="center" vertical="center" wrapText="1"/>
      <protection hidden="1"/>
    </xf>
    <xf numFmtId="0" fontId="67" fillId="34" borderId="64" xfId="0" applyFont="1" applyFill="1" applyBorder="1" applyAlignment="1" applyProtection="1">
      <alignment horizontal="center" vertical="center" wrapText="1"/>
      <protection hidden="1"/>
    </xf>
    <xf numFmtId="0" fontId="0" fillId="0" borderId="17" xfId="54" applyFont="1" applyBorder="1" applyAlignment="1" applyProtection="1">
      <alignment vertical="center" wrapText="1"/>
      <protection hidden="1"/>
    </xf>
    <xf numFmtId="0" fontId="17" fillId="0" borderId="17" xfId="54" applyFont="1" applyBorder="1" applyAlignment="1" applyProtection="1">
      <alignment vertical="center" wrapText="1"/>
      <protection hidden="1"/>
    </xf>
    <xf numFmtId="0" fontId="42" fillId="35" borderId="17" xfId="54" applyFont="1" applyFill="1" applyBorder="1" applyAlignment="1" applyProtection="1">
      <alignment horizontal="center" vertical="center"/>
      <protection hidden="1"/>
    </xf>
    <xf numFmtId="0" fontId="0" fillId="0" borderId="128" xfId="54" applyFont="1" applyBorder="1" applyAlignment="1" applyProtection="1">
      <alignment vertical="center" wrapText="1"/>
      <protection hidden="1"/>
    </xf>
    <xf numFmtId="0" fontId="0" fillId="0" borderId="129" xfId="54" applyFont="1" applyBorder="1" applyAlignment="1" applyProtection="1">
      <alignment vertical="center" wrapText="1"/>
      <protection hidden="1"/>
    </xf>
  </cellXfs>
  <cellStyles count="54">
    <cellStyle name="Normal" xfId="0" builtinId="0"/>
    <cellStyle name="20% - Isticanje1" xfId="15"/>
    <cellStyle name="20% - Isticanje2" xfId="16"/>
    <cellStyle name="20% - Isticanje3" xfId="17"/>
    <cellStyle name="20% - Isticanje4" xfId="18"/>
    <cellStyle name="20% - Isticanje5" xfId="19"/>
    <cellStyle name="20% - Isticanje6" xfId="20"/>
    <cellStyle name="40% - Isticanje1" xfId="21"/>
    <cellStyle name="40% - Isticanje2" xfId="22"/>
    <cellStyle name="40% - Isticanje3" xfId="23"/>
    <cellStyle name="40% - Isticanje4" xfId="24"/>
    <cellStyle name="40% - Isticanje5" xfId="25"/>
    <cellStyle name="40% - Isticanje6" xfId="26"/>
    <cellStyle name="60% - Isticanje1" xfId="27"/>
    <cellStyle name="60% - Isticanje2" xfId="28"/>
    <cellStyle name="60% - Isticanje3" xfId="29"/>
    <cellStyle name="60% - Isticanje4" xfId="30"/>
    <cellStyle name="60% - Isticanje5" xfId="31"/>
    <cellStyle name="60% - Isticanje6" xfId="32"/>
    <cellStyle name="Bilješka" xfId="33"/>
    <cellStyle name="Dobro" xfId="34"/>
    <cellStyle name="Hyperlink" xfId="35" builtinId="8"/>
    <cellStyle name="Isticanje1" xfId="36"/>
    <cellStyle name="Isticanje2" xfId="37"/>
    <cellStyle name="Isticanje3" xfId="38"/>
    <cellStyle name="Isticanje4" xfId="39"/>
    <cellStyle name="Isticanje5" xfId="40"/>
    <cellStyle name="Isticanje6" xfId="41"/>
    <cellStyle name="Izlaz" xfId="42"/>
    <cellStyle name="Izračun" xfId="43"/>
    <cellStyle name="Loše" xfId="44"/>
    <cellStyle name="Naslov" xfId="45"/>
    <cellStyle name="Naslov 1" xfId="46"/>
    <cellStyle name="Naslov 2" xfId="47"/>
    <cellStyle name="Naslov 3" xfId="48"/>
    <cellStyle name="Naslov 4" xfId="49"/>
    <cellStyle name="Neutralno" xfId="50"/>
    <cellStyle name="Normal_Podaci" xfId="51"/>
    <cellStyle name="Normal_Sheet1" xfId="52"/>
    <cellStyle name="Normal_Sheet2" xfId="53"/>
    <cellStyle name="Obično_GFI-POD ver. 1.0.5" xfId="54"/>
    <cellStyle name="Obično_Knjiga2" xfId="55"/>
    <cellStyle name="Percent" xfId="56" builtinId="5"/>
    <cellStyle name="Povezana ćelija" xfId="57"/>
    <cellStyle name="Followed Hyperlink" xfId="58" builtinId="9"/>
    <cellStyle name="Provjera ćelije" xfId="59"/>
    <cellStyle name="Tekst objašnjenja" xfId="60"/>
    <cellStyle name="Tekst upozorenja" xfId="61"/>
    <cellStyle name="Ukupni zbroj" xfId="62"/>
    <cellStyle name="Unos" xfId="63"/>
    <cellStyle name="Currency" xfId="64" builtinId="4"/>
    <cellStyle name="Currency [0]" xfId="65" builtinId="7"/>
    <cellStyle name="Comma" xfId="66" builtinId="3"/>
    <cellStyle name="Comma [0]" xfId="67" builtinId="6"/>
  </cellStyles>
  <dxfs count="37">
    <dxf>
      <font>
        <b/>
        <i val="0"/>
        <color indexed="12"/>
      </font>
      <fill>
        <patternFill>
          <bgColor indexed="52"/>
        </patternFill>
      </fill>
    </dxf>
    <dxf>
      <font>
        <b/>
        <i val="0"/>
        <color indexed="9"/>
      </font>
      <fill>
        <patternFill>
          <bgColor indexed="10"/>
        </patternFill>
      </fill>
    </dxf>
    <dxf>
      <font>
        <b/>
        <i val="0"/>
        <color indexed="12"/>
      </font>
      <fill>
        <patternFill>
          <bgColor indexed="52"/>
        </patternFill>
      </fill>
    </dxf>
    <dxf>
      <font>
        <b/>
        <i val="0"/>
        <color indexed="17"/>
      </font>
      <fill>
        <patternFill patternType="none">
          <bgColor indexed="65"/>
        </patternFill>
      </fill>
    </dxf>
    <dxf>
      <font>
        <color indexed="9"/>
      </font>
      <fill>
        <patternFill>
          <bgColor indexed="10"/>
        </patternFill>
      </fill>
    </dxf>
    <dxf>
      <fill>
        <patternFill>
          <bgColor indexed="13"/>
        </patternFill>
      </fill>
    </dxf>
    <dxf>
      <fill>
        <patternFill>
          <bgColor indexed="10"/>
        </patternFill>
      </fill>
    </dxf>
    <dxf>
      <font>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lor indexed="16"/>
      </font>
      <fill>
        <patternFill>
          <bgColor indexed="11"/>
        </patternFill>
      </fill>
    </dxf>
    <dxf>
      <font>
        <color indexed="9"/>
      </font>
      <fill>
        <patternFill>
          <bgColor indexed="10"/>
        </patternFill>
      </fill>
    </dxf>
    <dxf>
      <fill>
        <patternFill>
          <bgColor indexed="13"/>
        </patternFill>
      </fill>
    </dxf>
    <dxf>
      <fill>
        <patternFill>
          <bgColor indexed="10"/>
        </patternFill>
      </fill>
    </dxf>
    <dxf>
      <font>
        <color indexed="10"/>
      </font>
    </dxf>
    <dxf>
      <fill>
        <patternFill>
          <bgColor indexed="13"/>
        </patternFill>
      </fill>
      <border>
        <left style="thin">
          <color indexed="10"/>
        </left>
        <right style="thin">
          <color indexed="10"/>
        </right>
        <top style="thin">
          <color indexed="10"/>
        </top>
        <bottom style="thin">
          <color indexed="10"/>
        </bottom>
      </border>
    </dxf>
    <dxf>
      <font>
        <color indexed="9"/>
      </font>
      <fill>
        <patternFill>
          <bgColor indexed="10"/>
        </patternFill>
      </fill>
    </dxf>
    <dxf>
      <fill>
        <patternFill>
          <bgColor indexed="13"/>
        </patternFill>
      </fill>
    </dxf>
    <dxf>
      <font>
        <b/>
        <i val="0"/>
        <color indexed="33"/>
      </font>
      <fill>
        <patternFill patternType="none">
          <bgColor indexed="65"/>
        </patternFill>
      </fill>
      <border>
        <left/>
        <right/>
        <top/>
        <bottom/>
      </border>
    </dxf>
    <dxf>
      <font>
        <color indexed="23"/>
      </font>
      <fill>
        <patternFill patternType="solid">
          <bgColor indexed="9"/>
        </patternFill>
      </fill>
      <border>
        <left/>
        <right/>
        <top/>
        <bottom/>
      </border>
    </dxf>
    <dxf>
      <font>
        <b/>
        <i val="0"/>
        <color indexed="9"/>
      </font>
      <fill>
        <patternFill>
          <bgColor indexed="10"/>
        </patternFill>
      </fill>
    </dxf>
    <dxf>
      <font>
        <b/>
        <i val="0"/>
        <color rgb="FFFFFFFF"/>
      </font>
      <fill>
        <patternFill>
          <bgColor rgb="FFFF0000"/>
        </patternFill>
      </fill>
    </dxf>
    <dxf>
      <font>
        <color rgb="FF808080"/>
      </font>
      <fill>
        <patternFill patternType="solid">
          <bgColor rgb="FFFFFFFF"/>
        </patternFill>
      </fill>
    </dxf>
    <dxf>
      <font>
        <b/>
        <i val="0"/>
        <color rgb="FFFF00FF"/>
      </font>
      <fill>
        <patternFill patternType="none">
          <bgColor indexed="65"/>
        </patternFill>
      </fill>
    </dxf>
    <dxf>
      <fill>
        <patternFill>
          <bgColor rgb="FFFFFF00"/>
        </patternFill>
      </fill>
    </dxf>
    <dxf>
      <font>
        <color rgb="FFFFFFFF"/>
      </font>
      <fill>
        <patternFill>
          <bgColor rgb="FFFF0000"/>
        </patternFill>
      </fill>
    </dxf>
    <dxf>
      <fill>
        <patternFill>
          <bgColor rgb="FFFFFF00"/>
        </patternFill>
      </fill>
      <border>
        <left style="thin">
          <color rgb="FFFF0000"/>
        </left>
        <right style="thin">
          <color rgb="FFFF0000"/>
        </right>
        <top style="thin">
          <color rgb="FFFF0000"/>
        </top>
        <bottom style="thin">
          <color rgb="FFFF0000"/>
        </bottom>
      </border>
    </dxf>
    <dxf>
      <font>
        <color rgb="FFFF0000"/>
      </font>
    </dxf>
    <dxf>
      <fill>
        <patternFill>
          <bgColor rgb="FFFF0000"/>
        </patternFill>
      </fill>
    </dxf>
    <dxf>
      <font>
        <b/>
        <i val="0"/>
        <color rgb="FF800000"/>
      </font>
      <fill>
        <patternFill>
          <bgColor rgb="FF00FF00"/>
        </patternFill>
      </fill>
    </dxf>
    <dxf>
      <font>
        <b/>
        <i val="0"/>
        <color rgb="FF008000"/>
      </font>
      <fill>
        <patternFill patternType="none">
          <bgColor indexed="65"/>
        </patternFill>
      </fill>
    </dxf>
    <dxf>
      <font>
        <b/>
        <i val="0"/>
        <color rgb="FF0000FF"/>
      </font>
      <fill>
        <patternFill>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sharedStrings" Target="sharedStrings.xml" /><Relationship Id="rId15" Type="http://schemas.openxmlformats.org/officeDocument/2006/relationships/calcChain" Target="calcChain.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comments" Target="../comments3.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2.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1"/>
  <dimension ref="A1:L1561"/>
  <sheetViews>
    <sheetView showGridLines="0" showRowColHeaders="0" workbookViewId="0" topLeftCell="A1">
      <pane ySplit="1" topLeftCell="A2" activePane="bottomLeft" state="frozen"/>
      <selection pane="topLeft" activeCell="A1" sqref="A1"/>
      <selection pane="bottomLeft" activeCell="A1" sqref="A1"/>
    </sheetView>
  </sheetViews>
  <sheetFormatPr defaultRowHeight="12.75"/>
  <cols>
    <col min="1" max="2" width="5.14285714285714" style="48" customWidth="1"/>
    <col min="3" max="6" width="17.5714285714286" style="48" customWidth="1"/>
    <col min="7" max="9" width="17.5714285714286" style="49" customWidth="1"/>
    <col min="10" max="10" width="17.5714285714286" style="341" customWidth="1"/>
    <col min="11" max="12" width="17.5714285714286" style="50" customWidth="1"/>
    <col min="13" max="16384" width="9.14285714285714" style="47"/>
  </cols>
  <sheetData>
    <row r="1" spans="1:12" ht="12.75">
      <c r="A1" s="48" t="s">
        <v>0</v>
      </c>
      <c r="B1" s="48" t="s">
        <v>1</v>
      </c>
      <c r="C1" s="48" t="s">
        <v>2</v>
      </c>
      <c r="D1" s="48" t="s">
        <v>3</v>
      </c>
      <c r="E1" s="48" t="s">
        <v>4</v>
      </c>
      <c r="F1" s="48" t="s">
        <v>5</v>
      </c>
      <c r="G1" s="49" t="s">
        <v>6</v>
      </c>
      <c r="H1" s="49" t="s">
        <v>7</v>
      </c>
      <c r="I1" s="49" t="s">
        <v>8</v>
      </c>
      <c r="J1" s="341" t="s">
        <v>9</v>
      </c>
      <c r="K1" s="50" t="s">
        <v>10</v>
      </c>
      <c r="L1" s="50" t="s">
        <v>11</v>
      </c>
    </row>
    <row r="2" spans="1:12" ht="12.75">
      <c r="A2" s="62">
        <v>151</v>
      </c>
      <c r="B2" s="63">
        <f>PRRAS!C12</f>
        <v>1</v>
      </c>
      <c r="C2" s="63">
        <f>PRRAS!D12</f>
        <v>25704280</v>
      </c>
      <c r="D2" s="63">
        <f>PRRAS!E12</f>
        <v>27637489</v>
      </c>
      <c r="E2" s="63"/>
      <c r="F2" s="63"/>
      <c r="G2" s="64">
        <f t="shared" si="0" ref="G2:G65">(B2/1000)*(C2*1+D2*2)</f>
        <v>80979.258000000002</v>
      </c>
      <c r="H2" s="64">
        <f t="shared" si="1" ref="H2:H65">ABS(C2-ROUND(C2,0))+ABS(D2-ROUND(D2,0))</f>
        <v>0</v>
      </c>
      <c r="I2" s="65">
        <v>0</v>
      </c>
      <c r="J2" s="341" t="s">
        <v>12</v>
      </c>
      <c r="K2" s="50" t="str">
        <f>RefStr!B25</f>
        <v>DA</v>
      </c>
      <c r="L2" s="50">
        <f>IF(RefStr!B25="DA",1,0)</f>
        <v>1</v>
      </c>
    </row>
    <row r="3" spans="1:12" ht="12.75">
      <c r="A3" s="57">
        <v>151</v>
      </c>
      <c r="B3" s="58">
        <f>PRRAS!C13</f>
        <v>2</v>
      </c>
      <c r="C3" s="58">
        <f>PRRAS!D13</f>
        <v>4899097</v>
      </c>
      <c r="D3" s="58">
        <f>PRRAS!E13</f>
        <v>6847317</v>
      </c>
      <c r="E3" s="58">
        <v>0</v>
      </c>
      <c r="F3" s="58">
        <v>0</v>
      </c>
      <c r="G3" s="59">
        <f>(B3/1000)*(C3*1+D3*2)</f>
        <v>37187.462</v>
      </c>
      <c r="H3" s="59">
        <f>ABS(C3-ROUND(C3,0))+ABS(D3-ROUND(D3,0))</f>
        <v>0</v>
      </c>
      <c r="I3" s="60">
        <v>0</v>
      </c>
      <c r="J3" s="341" t="s">
        <v>13</v>
      </c>
      <c r="K3" s="50" t="str">
        <f>RefStr!B27</f>
        <v>DA</v>
      </c>
      <c r="L3" s="50">
        <f>IF(RefStr!B27="DA",1,0)</f>
        <v>1</v>
      </c>
    </row>
    <row r="4" spans="1:12" ht="12.75">
      <c r="A4" s="57">
        <v>151</v>
      </c>
      <c r="B4" s="58">
        <f>PRRAS!C14</f>
        <v>3</v>
      </c>
      <c r="C4" s="58">
        <f>PRRAS!D14</f>
        <v>3521190</v>
      </c>
      <c r="D4" s="58">
        <f>PRRAS!E14</f>
        <v>5897965</v>
      </c>
      <c r="E4" s="58">
        <v>0</v>
      </c>
      <c r="F4" s="58">
        <v>0</v>
      </c>
      <c r="G4" s="59">
        <f>(B4/1000)*(C4*1+D4*2)</f>
        <v>45951.360000000001</v>
      </c>
      <c r="H4" s="59">
        <f>ABS(C4-ROUND(C4,0))+ABS(D4-ROUND(D4,0))</f>
        <v>0</v>
      </c>
      <c r="I4" s="60">
        <v>0</v>
      </c>
      <c r="J4" s="341" t="s">
        <v>14</v>
      </c>
      <c r="K4" s="50" t="str">
        <f>RefStr!B29</f>
        <v>DA</v>
      </c>
      <c r="L4" s="50">
        <f>IF(RefStr!B29="DA",1,0)</f>
        <v>1</v>
      </c>
    </row>
    <row r="5" spans="1:12" ht="12.75">
      <c r="A5" s="57">
        <v>151</v>
      </c>
      <c r="B5" s="58">
        <f>PRRAS!C15</f>
        <v>4</v>
      </c>
      <c r="C5" s="58">
        <f>PRRAS!D15</f>
        <v>3521190</v>
      </c>
      <c r="D5" s="58">
        <f>PRRAS!E15</f>
        <v>5897965</v>
      </c>
      <c r="E5" s="58">
        <v>0</v>
      </c>
      <c r="F5" s="58">
        <v>0</v>
      </c>
      <c r="G5" s="59">
        <f>(B5/1000)*(C5*1+D5*2)</f>
        <v>61268.480000000003</v>
      </c>
      <c r="H5" s="59">
        <f>ABS(C5-ROUND(C5,0))+ABS(D5-ROUND(D5,0))</f>
        <v>0</v>
      </c>
      <c r="I5" s="60">
        <v>0</v>
      </c>
      <c r="J5" s="341" t="s">
        <v>15</v>
      </c>
      <c r="K5" s="50" t="str">
        <f>IF(RefStr!B31&lt;&gt;"",RefStr!B31,"NE")</f>
        <v>DA</v>
      </c>
      <c r="L5" s="50">
        <f>IF(RefStr!B31="DA",1,0)</f>
        <v>1</v>
      </c>
    </row>
    <row r="6" spans="1:12" ht="12.75">
      <c r="A6" s="57">
        <v>151</v>
      </c>
      <c r="B6" s="58">
        <f>PRRAS!C16</f>
        <v>5</v>
      </c>
      <c r="C6" s="58">
        <f>PRRAS!D16</f>
        <v>0</v>
      </c>
      <c r="D6" s="58">
        <f>PRRAS!E16</f>
        <v>0</v>
      </c>
      <c r="E6" s="58">
        <v>0</v>
      </c>
      <c r="F6" s="58">
        <v>0</v>
      </c>
      <c r="G6" s="59">
        <f>(B6/1000)*(C6*1+D6*2)</f>
        <v>0</v>
      </c>
      <c r="H6" s="59">
        <f>ABS(C6-ROUND(C6,0))+ABS(D6-ROUND(D6,0))</f>
        <v>0</v>
      </c>
      <c r="I6" s="60">
        <v>0</v>
      </c>
      <c r="J6" s="341" t="s">
        <v>16</v>
      </c>
      <c r="K6" s="50" t="str">
        <f>RefStr!B33</f>
        <v>DA</v>
      </c>
      <c r="L6" s="50">
        <v>0</v>
      </c>
    </row>
    <row r="7" spans="1:12" ht="12.75">
      <c r="A7" s="57">
        <v>151</v>
      </c>
      <c r="B7" s="58">
        <f>PRRAS!C17</f>
        <v>6</v>
      </c>
      <c r="C7" s="58">
        <f>PRRAS!D17</f>
        <v>0</v>
      </c>
      <c r="D7" s="58">
        <f>PRRAS!E17</f>
        <v>0</v>
      </c>
      <c r="E7" s="58">
        <v>0</v>
      </c>
      <c r="F7" s="58">
        <v>0</v>
      </c>
      <c r="G7" s="59">
        <f>(B7/1000)*(C7*1+D7*2)</f>
        <v>0</v>
      </c>
      <c r="H7" s="59">
        <f>ABS(C7-ROUND(C7,0))+ABS(D7-ROUND(D7,0))</f>
        <v>0</v>
      </c>
      <c r="I7" s="60">
        <v>0</v>
      </c>
      <c r="J7" s="341" t="s">
        <v>17</v>
      </c>
      <c r="K7" s="50" t="str">
        <f>TRIM(RefStr!F6)</f>
        <v>2018-12</v>
      </c>
      <c r="L7" s="50">
        <f>IF(RefStr!F6&lt;&gt;0,100*INT(VALUE(MID(RefStr!F6,1,4)))+INT(VALUE(MID(RefStr!F6,6,2))),0)</f>
        <v>201812</v>
      </c>
    </row>
    <row r="8" spans="1:12" ht="12.75">
      <c r="A8" s="57">
        <v>151</v>
      </c>
      <c r="B8" s="58">
        <f>PRRAS!C18</f>
        <v>7</v>
      </c>
      <c r="C8" s="58">
        <f>PRRAS!D18</f>
        <v>0</v>
      </c>
      <c r="D8" s="58">
        <f>PRRAS!E18</f>
        <v>0</v>
      </c>
      <c r="E8" s="58">
        <v>0</v>
      </c>
      <c r="F8" s="58">
        <v>0</v>
      </c>
      <c r="G8" s="59">
        <f>(B8/1000)*(C8*1+D8*2)</f>
        <v>0</v>
      </c>
      <c r="H8" s="59">
        <f>ABS(C8-ROUND(C8,0))+ABS(D8-ROUND(D8,0))</f>
        <v>0</v>
      </c>
      <c r="I8" s="60">
        <v>0</v>
      </c>
      <c r="J8" s="341" t="s">
        <v>18</v>
      </c>
      <c r="K8" s="50" t="str">
        <f>TEXT(RefStr!K10,"YYYYMMDD")</f>
        <v>20180101</v>
      </c>
      <c r="L8" s="50">
        <f>YEAR(RefStr!K10)*10000+MONTH(RefStr!K10)*100+DAY(RefStr!K10)</f>
        <v>20180101</v>
      </c>
    </row>
    <row r="9" spans="1:12" ht="12.75">
      <c r="A9" s="57">
        <v>151</v>
      </c>
      <c r="B9" s="58">
        <f>PRRAS!C19</f>
        <v>8</v>
      </c>
      <c r="C9" s="58">
        <f>PRRAS!D19</f>
        <v>0</v>
      </c>
      <c r="D9" s="58">
        <f>PRRAS!E19</f>
        <v>0</v>
      </c>
      <c r="E9" s="58">
        <v>0</v>
      </c>
      <c r="F9" s="58">
        <v>0</v>
      </c>
      <c r="G9" s="59">
        <f>(B9/1000)*(C9*1+D9*2)</f>
        <v>0</v>
      </c>
      <c r="H9" s="59">
        <f>ABS(C9-ROUND(C9,0))+ABS(D9-ROUND(D9,0))</f>
        <v>0</v>
      </c>
      <c r="I9" s="60">
        <v>0</v>
      </c>
      <c r="J9" s="341" t="s">
        <v>19</v>
      </c>
      <c r="K9" s="50" t="str">
        <f>TEXT(RefStr!K12,"YYYYMMDD")</f>
        <v>20181231</v>
      </c>
      <c r="L9" s="50">
        <f>YEAR(RefStr!K12)*10000+MONTH(RefStr!K12)*100+DAY(RefStr!K12)</f>
        <v>20181231</v>
      </c>
    </row>
    <row r="10" spans="1:12" ht="12.75">
      <c r="A10" s="57">
        <v>151</v>
      </c>
      <c r="B10" s="58">
        <f>PRRAS!C20</f>
        <v>9</v>
      </c>
      <c r="C10" s="58">
        <f>PRRAS!D20</f>
        <v>0</v>
      </c>
      <c r="D10" s="58">
        <f>PRRAS!E20</f>
        <v>0</v>
      </c>
      <c r="E10" s="58">
        <v>0</v>
      </c>
      <c r="F10" s="58">
        <v>0</v>
      </c>
      <c r="G10" s="59">
        <f>(B10/1000)*(C10*1+D10*2)</f>
        <v>0</v>
      </c>
      <c r="H10" s="59">
        <f>ABS(C10-ROUND(C10,0))+ABS(D10-ROUND(D10,0))</f>
        <v>0</v>
      </c>
      <c r="I10" s="60">
        <v>0</v>
      </c>
      <c r="J10" s="341" t="s">
        <v>20</v>
      </c>
      <c r="K10" s="50" t="str">
        <f>TEXT(RefStr!B6,"00000")</f>
        <v>30592</v>
      </c>
      <c r="L10" s="50">
        <f>INT(VALUE(RefStr!B6))</f>
        <v>30592</v>
      </c>
    </row>
    <row r="11" spans="1:12" ht="12.75">
      <c r="A11" s="57">
        <v>151</v>
      </c>
      <c r="B11" s="58">
        <f>PRRAS!C21</f>
        <v>10</v>
      </c>
      <c r="C11" s="58">
        <f>PRRAS!D21</f>
        <v>0</v>
      </c>
      <c r="D11" s="58">
        <f>PRRAS!E21</f>
        <v>0</v>
      </c>
      <c r="E11" s="58">
        <v>0</v>
      </c>
      <c r="F11" s="58">
        <v>0</v>
      </c>
      <c r="G11" s="59">
        <f>(B11/1000)*(C11*1+D11*2)</f>
        <v>0</v>
      </c>
      <c r="H11" s="59">
        <f>ABS(C11-ROUND(C11,0))+ABS(D11-ROUND(D11,0))</f>
        <v>0</v>
      </c>
      <c r="I11" s="60">
        <v>0</v>
      </c>
      <c r="J11" s="341" t="s">
        <v>21</v>
      </c>
      <c r="K11" s="50" t="str">
        <f>TEXT(RefStr!B8,"00000000")</f>
        <v>02569647</v>
      </c>
      <c r="L11" s="50">
        <f>INT(VALUE(RefStr!B8))</f>
        <v>2569647</v>
      </c>
    </row>
    <row r="12" spans="1:12" ht="12.75">
      <c r="A12" s="57">
        <v>151</v>
      </c>
      <c r="B12" s="58">
        <f>PRRAS!C22</f>
        <v>11</v>
      </c>
      <c r="C12" s="58">
        <f>PRRAS!D22</f>
        <v>0</v>
      </c>
      <c r="D12" s="58">
        <f>PRRAS!E22</f>
        <v>0</v>
      </c>
      <c r="E12" s="58">
        <v>0</v>
      </c>
      <c r="F12" s="58">
        <v>0</v>
      </c>
      <c r="G12" s="59">
        <f>(B12/1000)*(C12*1+D12*2)</f>
        <v>0</v>
      </c>
      <c r="H12" s="59">
        <f>ABS(C12-ROUND(C12,0))+ABS(D12-ROUND(D12,0))</f>
        <v>0</v>
      </c>
      <c r="I12" s="60">
        <v>0</v>
      </c>
      <c r="J12" s="341" t="s">
        <v>22</v>
      </c>
      <c r="K12" s="50" t="str">
        <f>TRIM(RefStr!B10)</f>
        <v>OPĆINA DUGOPOLJE</v>
      </c>
      <c r="L12" s="50">
        <f>LEN(Skriveni!K12)</f>
        <v>16</v>
      </c>
    </row>
    <row r="13" spans="1:12" ht="12.75">
      <c r="A13" s="57">
        <v>151</v>
      </c>
      <c r="B13" s="58">
        <f>PRRAS!C23</f>
        <v>12</v>
      </c>
      <c r="C13" s="58">
        <f>PRRAS!D23</f>
        <v>0</v>
      </c>
      <c r="D13" s="58">
        <f>PRRAS!E23</f>
        <v>0</v>
      </c>
      <c r="E13" s="58">
        <v>0</v>
      </c>
      <c r="F13" s="58">
        <v>0</v>
      </c>
      <c r="G13" s="59">
        <f>(B13/1000)*(C13*1+D13*2)</f>
        <v>0</v>
      </c>
      <c r="H13" s="59">
        <f>ABS(C13-ROUND(C13,0))+ABS(D13-ROUND(D13,0))</f>
        <v>0</v>
      </c>
      <c r="I13" s="60">
        <v>0</v>
      </c>
      <c r="J13" s="341" t="s">
        <v>23</v>
      </c>
      <c r="K13" s="50" t="str">
        <f>TEXT(RefStr!B12,"00000")</f>
        <v>21204</v>
      </c>
      <c r="L13" s="50">
        <f>INT(VALUE(RefStr!B12))</f>
        <v>21204</v>
      </c>
    </row>
    <row r="14" spans="1:12" ht="12.75">
      <c r="A14" s="57">
        <v>151</v>
      </c>
      <c r="B14" s="58">
        <f>PRRAS!C24</f>
        <v>13</v>
      </c>
      <c r="C14" s="58">
        <f>PRRAS!D24</f>
        <v>0</v>
      </c>
      <c r="D14" s="58">
        <f>PRRAS!E24</f>
        <v>0</v>
      </c>
      <c r="E14" s="58">
        <v>0</v>
      </c>
      <c r="F14" s="58">
        <v>0</v>
      </c>
      <c r="G14" s="59">
        <f>(B14/1000)*(C14*1+D14*2)</f>
        <v>0</v>
      </c>
      <c r="H14" s="59">
        <f>ABS(C14-ROUND(C14,0))+ABS(D14-ROUND(D14,0))</f>
        <v>0</v>
      </c>
      <c r="I14" s="60">
        <v>0</v>
      </c>
      <c r="J14" s="341" t="s">
        <v>24</v>
      </c>
      <c r="K14" s="50" t="str">
        <f>TRIM(RefStr!C12)</f>
        <v>Dugopolje</v>
      </c>
      <c r="L14" s="50">
        <f>LEN(Skriveni!K14)</f>
        <v>9</v>
      </c>
    </row>
    <row r="15" spans="1:12" ht="12.75">
      <c r="A15" s="57">
        <v>151</v>
      </c>
      <c r="B15" s="58">
        <f>PRRAS!C25</f>
        <v>14</v>
      </c>
      <c r="C15" s="58">
        <f>PRRAS!D25</f>
        <v>0</v>
      </c>
      <c r="D15" s="58">
        <f>PRRAS!E25</f>
        <v>0</v>
      </c>
      <c r="E15" s="58">
        <v>0</v>
      </c>
      <c r="F15" s="58">
        <v>0</v>
      </c>
      <c r="G15" s="59">
        <f>(B15/1000)*(C15*1+D15*2)</f>
        <v>0</v>
      </c>
      <c r="H15" s="59">
        <f>ABS(C15-ROUND(C15,0))+ABS(D15-ROUND(D15,0))</f>
        <v>0</v>
      </c>
      <c r="I15" s="60">
        <v>0</v>
      </c>
      <c r="J15" s="341" t="s">
        <v>25</v>
      </c>
      <c r="K15" s="50" t="str">
        <f>TRIM(RefStr!B14)</f>
        <v>Trg Franje Tuđmana 1</v>
      </c>
      <c r="L15" s="50">
        <f>LEN(Skriveni!K15)</f>
        <v>20</v>
      </c>
    </row>
    <row r="16" spans="1:12" ht="12.75">
      <c r="A16" s="57">
        <v>151</v>
      </c>
      <c r="B16" s="58">
        <f>PRRAS!C26</f>
        <v>15</v>
      </c>
      <c r="C16" s="58">
        <f>PRRAS!D26</f>
        <v>0</v>
      </c>
      <c r="D16" s="58">
        <f>PRRAS!E26</f>
        <v>0</v>
      </c>
      <c r="E16" s="58">
        <v>0</v>
      </c>
      <c r="F16" s="58">
        <v>0</v>
      </c>
      <c r="G16" s="59">
        <f>(B16/1000)*(C16*1+D16*2)</f>
        <v>0</v>
      </c>
      <c r="H16" s="59">
        <f>ABS(C16-ROUND(C16,0))+ABS(D16-ROUND(D16,0))</f>
        <v>0</v>
      </c>
      <c r="I16" s="60">
        <v>0</v>
      </c>
      <c r="J16" s="341" t="s">
        <v>26</v>
      </c>
      <c r="K16" s="50" t="str">
        <f>TEXT(RefStr!B16,"00")</f>
        <v>22</v>
      </c>
      <c r="L16" s="50">
        <f>INT(VALUE(RefStr!B16))</f>
        <v>22</v>
      </c>
    </row>
    <row r="17" spans="1:12" ht="12.75">
      <c r="A17" s="57">
        <v>151</v>
      </c>
      <c r="B17" s="58">
        <f>PRRAS!C27</f>
        <v>16</v>
      </c>
      <c r="C17" s="58">
        <f>PRRAS!D27</f>
        <v>0</v>
      </c>
      <c r="D17" s="58">
        <f>PRRAS!E27</f>
        <v>0</v>
      </c>
      <c r="E17" s="58">
        <v>0</v>
      </c>
      <c r="F17" s="58">
        <v>0</v>
      </c>
      <c r="G17" s="59">
        <f>(B17/1000)*(C17*1+D17*2)</f>
        <v>0</v>
      </c>
      <c r="H17" s="59">
        <f>ABS(C17-ROUND(C17,0))+ABS(D17-ROUND(D17,0))</f>
        <v>0</v>
      </c>
      <c r="I17" s="60">
        <v>0</v>
      </c>
      <c r="J17" s="341" t="s">
        <v>27</v>
      </c>
      <c r="K17" s="50" t="str">
        <f>TEXT(RefStr!B18,"0000")</f>
        <v>8411</v>
      </c>
      <c r="L17" s="50">
        <f>INT(VALUE(RefStr!B18))</f>
        <v>8411</v>
      </c>
    </row>
    <row r="18" spans="1:12" ht="12.75">
      <c r="A18" s="57">
        <v>151</v>
      </c>
      <c r="B18" s="58">
        <f>PRRAS!C28</f>
        <v>17</v>
      </c>
      <c r="C18" s="58">
        <f>PRRAS!D28</f>
        <v>0</v>
      </c>
      <c r="D18" s="58">
        <f>PRRAS!E28</f>
        <v>0</v>
      </c>
      <c r="E18" s="58">
        <v>0</v>
      </c>
      <c r="F18" s="58">
        <v>0</v>
      </c>
      <c r="G18" s="59">
        <f>(B18/1000)*(C18*1+D18*2)</f>
        <v>0</v>
      </c>
      <c r="H18" s="59">
        <f>ABS(C18-ROUND(C18,0))+ABS(D18-ROUND(D18,0))</f>
        <v>0</v>
      </c>
      <c r="I18" s="60">
        <v>0</v>
      </c>
      <c r="J18" s="341" t="s">
        <v>28</v>
      </c>
      <c r="K18" s="50" t="str">
        <f>TEXT(RefStr!B20,"000")</f>
        <v>000</v>
      </c>
      <c r="L18" s="50">
        <f>INT(VALUE(RefStr!B20))</f>
        <v>0</v>
      </c>
    </row>
    <row r="19" spans="1:12" ht="12.75">
      <c r="A19" s="57">
        <v>151</v>
      </c>
      <c r="B19" s="58">
        <f>PRRAS!C29</f>
        <v>18</v>
      </c>
      <c r="C19" s="58">
        <f>PRRAS!D29</f>
        <v>1264966</v>
      </c>
      <c r="D19" s="58">
        <f>PRRAS!E29</f>
        <v>834044</v>
      </c>
      <c r="E19" s="58">
        <v>0</v>
      </c>
      <c r="F19" s="58">
        <v>0</v>
      </c>
      <c r="G19" s="59">
        <f>(B19/1000)*(C19*1+D19*2)</f>
        <v>52794.971999999994</v>
      </c>
      <c r="H19" s="59">
        <f>ABS(C19-ROUND(C19,0))+ABS(D19-ROUND(D19,0))</f>
        <v>0</v>
      </c>
      <c r="I19" s="60">
        <v>0</v>
      </c>
      <c r="J19" s="341" t="s">
        <v>29</v>
      </c>
      <c r="K19" s="50" t="str">
        <f>TEXT(RefStr!B22,"000")</f>
        <v>585</v>
      </c>
      <c r="L19" s="50">
        <f>INT(VALUE(RefStr!B22))</f>
        <v>585</v>
      </c>
    </row>
    <row r="20" spans="1:12" ht="12.75">
      <c r="A20" s="57">
        <v>151</v>
      </c>
      <c r="B20" s="58">
        <f>PRRAS!C30</f>
        <v>19</v>
      </c>
      <c r="C20" s="58">
        <f>PRRAS!D30</f>
        <v>432</v>
      </c>
      <c r="D20" s="58">
        <f>PRRAS!E30</f>
        <v>432</v>
      </c>
      <c r="E20" s="58">
        <v>0</v>
      </c>
      <c r="F20" s="58">
        <v>0</v>
      </c>
      <c r="G20" s="59">
        <f>(B20/1000)*(C20*1+D20*2)</f>
        <v>24.623999999999999</v>
      </c>
      <c r="H20" s="59">
        <f>ABS(C20-ROUND(C20,0))+ABS(D20-ROUND(D20,0))</f>
        <v>0</v>
      </c>
      <c r="I20" s="60">
        <v>0</v>
      </c>
      <c r="J20" s="341" t="s">
        <v>30</v>
      </c>
      <c r="K20" s="50" t="str">
        <f>IF(ISNUMBER(RefStr!H2),TEXT(RefStr!H2,"00"),"00")</f>
        <v>17</v>
      </c>
      <c r="L20" s="50">
        <f>IF(ISERROR(RefStr!H2),0,INT(VALUE(RefStr!H2)))</f>
        <v>17</v>
      </c>
    </row>
    <row r="21" spans="1:12" ht="12.75">
      <c r="A21" s="57">
        <v>151</v>
      </c>
      <c r="B21" s="58">
        <f>PRRAS!C31</f>
        <v>20</v>
      </c>
      <c r="C21" s="58">
        <f>PRRAS!D31</f>
        <v>0</v>
      </c>
      <c r="D21" s="58">
        <f>PRRAS!E31</f>
        <v>0</v>
      </c>
      <c r="E21" s="58">
        <v>0</v>
      </c>
      <c r="F21" s="58">
        <v>0</v>
      </c>
      <c r="G21" s="59">
        <f>(B21/1000)*(C21*1+D21*2)</f>
        <v>0</v>
      </c>
      <c r="H21" s="59">
        <f>ABS(C21-ROUND(C21,0))+ABS(D21-ROUND(D21,0))</f>
        <v>0</v>
      </c>
      <c r="I21" s="60">
        <v>0</v>
      </c>
      <c r="J21" s="341" t="s">
        <v>31</v>
      </c>
      <c r="K21" s="50" t="str">
        <f>TEXT(RefStr!K14,"00000000000")</f>
        <v>57240842564</v>
      </c>
      <c r="L21" s="50">
        <f>INT(VALUE(RefStr!K14))</f>
        <v>57240842564</v>
      </c>
    </row>
    <row r="22" spans="1:12" ht="12.75">
      <c r="A22" s="57">
        <v>151</v>
      </c>
      <c r="B22" s="58">
        <f>PRRAS!C32</f>
        <v>21</v>
      </c>
      <c r="C22" s="58">
        <f>PRRAS!D32</f>
        <v>0</v>
      </c>
      <c r="D22" s="58">
        <f>PRRAS!E32</f>
        <v>0</v>
      </c>
      <c r="E22" s="58">
        <v>0</v>
      </c>
      <c r="F22" s="58">
        <v>0</v>
      </c>
      <c r="G22" s="59">
        <f>(B22/1000)*(C22*1+D22*2)</f>
        <v>0</v>
      </c>
      <c r="H22" s="59">
        <f>ABS(C22-ROUND(C22,0))+ABS(D22-ROUND(D22,0))</f>
        <v>0</v>
      </c>
      <c r="I22" s="60">
        <v>0</v>
      </c>
      <c r="J22" s="341" t="s">
        <v>32</v>
      </c>
      <c r="K22" s="50" t="str">
        <f>TRIM(RefStr!H25)</f>
        <v>GORITA TADIĆ</v>
      </c>
      <c r="L22" s="50">
        <f>LEN(RefStr!H25)</f>
        <v>12</v>
      </c>
    </row>
    <row r="23" spans="1:12" ht="12.75">
      <c r="A23" s="57">
        <v>151</v>
      </c>
      <c r="B23" s="58">
        <f>PRRAS!C33</f>
        <v>22</v>
      </c>
      <c r="C23" s="58">
        <f>PRRAS!D33</f>
        <v>1264534</v>
      </c>
      <c r="D23" s="58">
        <f>PRRAS!E33</f>
        <v>833612</v>
      </c>
      <c r="E23" s="58">
        <v>0</v>
      </c>
      <c r="F23" s="58">
        <v>0</v>
      </c>
      <c r="G23" s="59">
        <f>(B23/1000)*(C23*1+D23*2)</f>
        <v>64498.675999999999</v>
      </c>
      <c r="H23" s="59">
        <f>ABS(C23-ROUND(C23,0))+ABS(D23-ROUND(D23,0))</f>
        <v>0</v>
      </c>
      <c r="I23" s="60">
        <v>0</v>
      </c>
      <c r="J23" s="341" t="s">
        <v>33</v>
      </c>
      <c r="K23" s="50" t="str">
        <f>TRIM(RefStr!H27)</f>
        <v>021668285</v>
      </c>
      <c r="L23" s="50">
        <f>LEN(RefStr!H27)</f>
        <v>9</v>
      </c>
    </row>
    <row r="24" spans="1:12" ht="12.75">
      <c r="A24" s="57">
        <v>151</v>
      </c>
      <c r="B24" s="58">
        <f>PRRAS!C34</f>
        <v>23</v>
      </c>
      <c r="C24" s="58">
        <f>PRRAS!D34</f>
        <v>0</v>
      </c>
      <c r="D24" s="58">
        <f>PRRAS!E34</f>
        <v>0</v>
      </c>
      <c r="E24" s="58">
        <v>0</v>
      </c>
      <c r="F24" s="58">
        <v>0</v>
      </c>
      <c r="G24" s="59">
        <f>(B24/1000)*(C24*1+D24*2)</f>
        <v>0</v>
      </c>
      <c r="H24" s="59">
        <f>ABS(C24-ROUND(C24,0))+ABS(D24-ROUND(D24,0))</f>
        <v>0</v>
      </c>
      <c r="I24" s="60">
        <v>0</v>
      </c>
      <c r="J24" s="341" t="s">
        <v>34</v>
      </c>
      <c r="K24" s="50" t="str">
        <f>TRIM(RefStr!K27)</f>
        <v>021660250</v>
      </c>
      <c r="L24" s="50">
        <f>LEN(RefStr!K27)</f>
        <v>9</v>
      </c>
    </row>
    <row r="25" spans="1:12" ht="12.75">
      <c r="A25" s="57">
        <v>151</v>
      </c>
      <c r="B25" s="58">
        <f>PRRAS!C35</f>
        <v>24</v>
      </c>
      <c r="C25" s="58">
        <f>PRRAS!D35</f>
        <v>112941</v>
      </c>
      <c r="D25" s="58">
        <f>PRRAS!E35</f>
        <v>115308</v>
      </c>
      <c r="E25" s="58">
        <v>0</v>
      </c>
      <c r="F25" s="58">
        <v>0</v>
      </c>
      <c r="G25" s="59">
        <f>(B25/1000)*(C25*1+D25*2)</f>
        <v>8245.3680000000004</v>
      </c>
      <c r="H25" s="59">
        <f>ABS(C25-ROUND(C25,0))+ABS(D25-ROUND(D25,0))</f>
        <v>0</v>
      </c>
      <c r="I25" s="60">
        <v>0</v>
      </c>
      <c r="J25" s="341" t="s">
        <v>35</v>
      </c>
      <c r="K25" s="50" t="str">
        <f>TRIM(RefStr!H29)</f>
        <v>gorita.tadic@dugopolje.hr</v>
      </c>
      <c r="L25" s="50">
        <f>LEN(RefStr!H29)</f>
        <v>25</v>
      </c>
    </row>
    <row r="26" spans="1:12" ht="12.75">
      <c r="A26" s="57">
        <v>151</v>
      </c>
      <c r="B26" s="58">
        <f>PRRAS!C36</f>
        <v>25</v>
      </c>
      <c r="C26" s="58">
        <f>PRRAS!D36</f>
        <v>0</v>
      </c>
      <c r="D26" s="58">
        <f>PRRAS!E36</f>
        <v>0</v>
      </c>
      <c r="E26" s="58">
        <v>0</v>
      </c>
      <c r="F26" s="58">
        <v>0</v>
      </c>
      <c r="G26" s="59">
        <f>(B26/1000)*(C26*1+D26*2)</f>
        <v>0</v>
      </c>
      <c r="H26" s="59">
        <f>ABS(C26-ROUND(C26,0))+ABS(D26-ROUND(D26,0))</f>
        <v>0</v>
      </c>
      <c r="I26" s="60">
        <v>0</v>
      </c>
      <c r="J26" s="341" t="s">
        <v>36</v>
      </c>
      <c r="K26" s="50" t="str">
        <f>TRIM(RefStr!H31)</f>
        <v>opcina@dugopolje.hr</v>
      </c>
      <c r="L26" s="50">
        <f>LEN(RefStr!H31)</f>
        <v>19</v>
      </c>
    </row>
    <row r="27" spans="1:12" ht="12.75">
      <c r="A27" s="57">
        <v>151</v>
      </c>
      <c r="B27" s="58">
        <f>PRRAS!C37</f>
        <v>26</v>
      </c>
      <c r="C27" s="58">
        <f>PRRAS!D37</f>
        <v>97573</v>
      </c>
      <c r="D27" s="58">
        <f>PRRAS!E37</f>
        <v>101148</v>
      </c>
      <c r="E27" s="58">
        <v>0</v>
      </c>
      <c r="F27" s="58">
        <v>0</v>
      </c>
      <c r="G27" s="59">
        <f>(B27/1000)*(C27*1+D27*2)</f>
        <v>7796.5940000000001</v>
      </c>
      <c r="H27" s="59">
        <f>ABS(C27-ROUND(C27,0))+ABS(D27-ROUND(D27,0))</f>
        <v>0</v>
      </c>
      <c r="I27" s="60">
        <v>0</v>
      </c>
      <c r="J27" s="341" t="s">
        <v>37</v>
      </c>
      <c r="K27" s="50" t="str">
        <f>TRIM(RefStr!H33)</f>
        <v>PERICA BOSANČIĆ</v>
      </c>
      <c r="L27" s="50">
        <f>LEN(RefStr!H33)</f>
        <v>15</v>
      </c>
    </row>
    <row r="28" spans="1:12" ht="12.75">
      <c r="A28" s="57">
        <v>151</v>
      </c>
      <c r="B28" s="58">
        <f>PRRAS!C38</f>
        <v>27</v>
      </c>
      <c r="C28" s="58">
        <f>PRRAS!D38</f>
        <v>0</v>
      </c>
      <c r="D28" s="58">
        <f>PRRAS!E38</f>
        <v>0</v>
      </c>
      <c r="E28" s="58">
        <v>0</v>
      </c>
      <c r="F28" s="58">
        <v>0</v>
      </c>
      <c r="G28" s="59">
        <f>(B28/1000)*(C28*1+D28*2)</f>
        <v>0</v>
      </c>
      <c r="H28" s="59">
        <f>ABS(C28-ROUND(C28,0))+ABS(D28-ROUND(D28,0))</f>
        <v>0</v>
      </c>
      <c r="I28" s="60">
        <v>0</v>
      </c>
      <c r="J28" s="341" t="s">
        <v>38</v>
      </c>
      <c r="K28" s="50" t="str">
        <f>TEXT(SUM(G2:G1561),"#.##0,00")</f>
        <v>4.026.409.961,12</v>
      </c>
      <c r="L28" s="50">
        <f>SUM(G2:G1561)</f>
        <v>4026409961.1149988</v>
      </c>
    </row>
    <row r="29" spans="1:12" ht="12.75">
      <c r="A29" s="57">
        <v>151</v>
      </c>
      <c r="B29" s="58">
        <f>PRRAS!C39</f>
        <v>28</v>
      </c>
      <c r="C29" s="58">
        <f>PRRAS!D39</f>
        <v>15368</v>
      </c>
      <c r="D29" s="58">
        <f>PRRAS!E39</f>
        <v>14160</v>
      </c>
      <c r="E29" s="58">
        <v>0</v>
      </c>
      <c r="F29" s="58">
        <v>0</v>
      </c>
      <c r="G29" s="59">
        <f>(B29/1000)*(C29*1+D29*2)</f>
        <v>1223.2640000000001</v>
      </c>
      <c r="H29" s="59">
        <f>ABS(C29-ROUND(C29,0))+ABS(D29-ROUND(D29,0))</f>
        <v>0</v>
      </c>
      <c r="I29" s="60">
        <v>0</v>
      </c>
      <c r="J29" s="341" t="s">
        <v>7</v>
      </c>
      <c r="K29" s="50" t="str">
        <f>IF(SUM(H2:H1561)&lt;&gt;0,"LIPE","NULA")</f>
        <v>NULA</v>
      </c>
      <c r="L29" s="50">
        <f>SUM(H2:H1561)</f>
        <v>0</v>
      </c>
    </row>
    <row r="30" spans="1:12" ht="12.75">
      <c r="A30" s="57">
        <v>151</v>
      </c>
      <c r="B30" s="58">
        <f>PRRAS!C40</f>
        <v>29</v>
      </c>
      <c r="C30" s="58">
        <f>PRRAS!D40</f>
        <v>0</v>
      </c>
      <c r="D30" s="58">
        <f>PRRAS!E40</f>
        <v>0</v>
      </c>
      <c r="E30" s="58">
        <v>0</v>
      </c>
      <c r="F30" s="58">
        <v>0</v>
      </c>
      <c r="G30" s="59">
        <f>(B30/1000)*(C30*1+D30*2)</f>
        <v>0</v>
      </c>
      <c r="H30" s="59">
        <f>ABS(C30-ROUND(C30,0))+ABS(D30-ROUND(D30,0))</f>
        <v>0</v>
      </c>
      <c r="I30" s="60">
        <v>0</v>
      </c>
      <c r="J30" s="341" t="s">
        <v>39</v>
      </c>
      <c r="K30" s="50" t="str">
        <f>TEXT(Kont!E3,"000")</f>
        <v>000</v>
      </c>
      <c r="L30" s="50">
        <f>IF(ISERROR(Kont!E3),1,Kont!E3)</f>
        <v>0</v>
      </c>
    </row>
    <row r="31" spans="1:12" ht="12.75">
      <c r="A31" s="57">
        <v>151</v>
      </c>
      <c r="B31" s="58">
        <f>PRRAS!C41</f>
        <v>30</v>
      </c>
      <c r="C31" s="58">
        <f>PRRAS!D41</f>
        <v>0</v>
      </c>
      <c r="D31" s="58">
        <f>PRRAS!E41</f>
        <v>0</v>
      </c>
      <c r="E31" s="58">
        <v>0</v>
      </c>
      <c r="F31" s="58">
        <v>0</v>
      </c>
      <c r="G31" s="59">
        <f>(B31/1000)*(C31*1+D31*2)</f>
        <v>0</v>
      </c>
      <c r="H31" s="59">
        <f>ABS(C31-ROUND(C31,0))+ABS(D31-ROUND(D31,0))</f>
        <v>0</v>
      </c>
      <c r="I31" s="60">
        <v>0</v>
      </c>
      <c r="J31" s="341" t="s">
        <v>40</v>
      </c>
      <c r="K31" s="341" t="s">
        <v>41</v>
      </c>
      <c r="L31" s="50">
        <v>506</v>
      </c>
    </row>
    <row r="32" spans="1:12" ht="12.75">
      <c r="A32" s="57">
        <v>151</v>
      </c>
      <c r="B32" s="58">
        <f>PRRAS!C42</f>
        <v>31</v>
      </c>
      <c r="C32" s="58">
        <f>PRRAS!D42</f>
        <v>0</v>
      </c>
      <c r="D32" s="58">
        <f>PRRAS!E42</f>
        <v>0</v>
      </c>
      <c r="E32" s="58">
        <v>0</v>
      </c>
      <c r="F32" s="58">
        <v>0</v>
      </c>
      <c r="G32" s="59">
        <f>(B32/1000)*(C32*1+D32*2)</f>
        <v>0</v>
      </c>
      <c r="H32" s="59">
        <f>ABS(C32-ROUND(C32,0))+ABS(D32-ROUND(D32,0))</f>
        <v>0</v>
      </c>
      <c r="I32" s="60">
        <v>0</v>
      </c>
      <c r="J32" s="341" t="s">
        <v>42</v>
      </c>
      <c r="K32" s="50" t="str">
        <f>IF(RefStr!I8="DA","DA","NE")</f>
        <v>NE</v>
      </c>
      <c r="L32" s="50">
        <f>IF(RefStr!I8="DA",1,0)</f>
        <v>0</v>
      </c>
    </row>
    <row r="33" spans="1:12" ht="12.75">
      <c r="A33" s="57">
        <v>151</v>
      </c>
      <c r="B33" s="58">
        <f>PRRAS!C43</f>
        <v>32</v>
      </c>
      <c r="C33" s="58">
        <f>PRRAS!D43</f>
        <v>0</v>
      </c>
      <c r="D33" s="58">
        <f>PRRAS!E43</f>
        <v>0</v>
      </c>
      <c r="E33" s="58">
        <v>0</v>
      </c>
      <c r="F33" s="58">
        <v>0</v>
      </c>
      <c r="G33" s="59">
        <f>(B33/1000)*(C33*1+D33*2)</f>
        <v>0</v>
      </c>
      <c r="H33" s="59">
        <f>ABS(C33-ROUND(C33,0))+ABS(D33-ROUND(D33,0))</f>
        <v>0</v>
      </c>
      <c r="I33" s="60">
        <v>0</v>
      </c>
      <c r="J33" s="341" t="s">
        <v>43</v>
      </c>
      <c r="K33" s="50" t="s">
        <v>44</v>
      </c>
      <c r="L33" s="50">
        <f>PRRAS!E4</f>
        <v>1528276831.9729998</v>
      </c>
    </row>
    <row r="34" spans="1:12" ht="12.75">
      <c r="A34" s="57">
        <v>151</v>
      </c>
      <c r="B34" s="58">
        <f>PRRAS!C44</f>
        <v>33</v>
      </c>
      <c r="C34" s="58">
        <f>PRRAS!D44</f>
        <v>0</v>
      </c>
      <c r="D34" s="58">
        <f>PRRAS!E44</f>
        <v>0</v>
      </c>
      <c r="E34" s="58">
        <v>0</v>
      </c>
      <c r="F34" s="58">
        <v>0</v>
      </c>
      <c r="G34" s="59">
        <f>(B34/1000)*(C34*1+D34*2)</f>
        <v>0</v>
      </c>
      <c r="H34" s="59">
        <f>ABS(C34-ROUND(C34,0))+ABS(D34-ROUND(D34,0))</f>
        <v>0</v>
      </c>
      <c r="I34" s="60">
        <v>0</v>
      </c>
      <c r="J34" s="341" t="s">
        <v>45</v>
      </c>
      <c r="K34" s="50" t="s">
        <v>44</v>
      </c>
      <c r="L34" s="50">
        <f>Bil!E4</f>
        <v>2468218598.7479997</v>
      </c>
    </row>
    <row r="35" spans="1:12" ht="12.75">
      <c r="A35" s="57">
        <v>151</v>
      </c>
      <c r="B35" s="58">
        <f>PRRAS!C45</f>
        <v>34</v>
      </c>
      <c r="C35" s="58">
        <f>PRRAS!D45</f>
        <v>0</v>
      </c>
      <c r="D35" s="58">
        <f>PRRAS!E45</f>
        <v>0</v>
      </c>
      <c r="E35" s="58">
        <v>0</v>
      </c>
      <c r="F35" s="58">
        <v>0</v>
      </c>
      <c r="G35" s="59">
        <f>(B35/1000)*(C35*1+D35*2)</f>
        <v>0</v>
      </c>
      <c r="H35" s="59">
        <f>ABS(C35-ROUND(C35,0))+ABS(D35-ROUND(D35,0))</f>
        <v>0</v>
      </c>
      <c r="I35" s="60">
        <v>0</v>
      </c>
      <c r="J35" s="341" t="s">
        <v>46</v>
      </c>
      <c r="K35" s="50" t="s">
        <v>44</v>
      </c>
      <c r="L35" s="50">
        <f>RasF!E4</f>
        <v>22091805.495999999</v>
      </c>
    </row>
    <row r="36" spans="1:12" ht="12.75">
      <c r="A36" s="57">
        <v>151</v>
      </c>
      <c r="B36" s="58">
        <f>PRRAS!C46</f>
        <v>35</v>
      </c>
      <c r="C36" s="58">
        <f>PRRAS!D46</f>
        <v>0</v>
      </c>
      <c r="D36" s="58">
        <f>PRRAS!E46</f>
        <v>0</v>
      </c>
      <c r="E36" s="58">
        <v>0</v>
      </c>
      <c r="F36" s="58">
        <v>0</v>
      </c>
      <c r="G36" s="59">
        <f>(B36/1000)*(C36*1+D36*2)</f>
        <v>0</v>
      </c>
      <c r="H36" s="59">
        <f>ABS(C36-ROUND(C36,0))+ABS(D36-ROUND(D36,0))</f>
        <v>0</v>
      </c>
      <c r="I36" s="60">
        <v>0</v>
      </c>
      <c r="J36" s="341" t="s">
        <v>47</v>
      </c>
      <c r="K36" s="50" t="s">
        <v>44</v>
      </c>
      <c r="L36" s="50">
        <f>PVRIO!D4</f>
        <v>221017.72</v>
      </c>
    </row>
    <row r="37" spans="1:12" ht="12.75">
      <c r="A37" s="57">
        <v>151</v>
      </c>
      <c r="B37" s="58">
        <f>PRRAS!C47</f>
        <v>36</v>
      </c>
      <c r="C37" s="58">
        <f>PRRAS!D47</f>
        <v>0</v>
      </c>
      <c r="D37" s="58">
        <f>PRRAS!E47</f>
        <v>0</v>
      </c>
      <c r="E37" s="58">
        <v>0</v>
      </c>
      <c r="F37" s="58">
        <v>0</v>
      </c>
      <c r="G37" s="59">
        <f>(B37/1000)*(C37*1+D37*2)</f>
        <v>0</v>
      </c>
      <c r="H37" s="59">
        <f>ABS(C37-ROUND(C37,0))+ABS(D37-ROUND(D37,0))</f>
        <v>0</v>
      </c>
      <c r="I37" s="60">
        <v>0</v>
      </c>
      <c r="J37" s="341" t="s">
        <v>48</v>
      </c>
      <c r="K37" s="50" t="s">
        <v>44</v>
      </c>
      <c r="L37" s="50">
        <f>Obv!C4</f>
        <v>7601707.1779999994</v>
      </c>
    </row>
    <row r="38" spans="1:9" ht="12.75">
      <c r="A38" s="57">
        <v>151</v>
      </c>
      <c r="B38" s="58">
        <f>PRRAS!C48</f>
        <v>37</v>
      </c>
      <c r="C38" s="58">
        <f>PRRAS!D48</f>
        <v>0</v>
      </c>
      <c r="D38" s="58">
        <f>PRRAS!E48</f>
        <v>0</v>
      </c>
      <c r="E38" s="58">
        <v>0</v>
      </c>
      <c r="F38" s="58">
        <v>0</v>
      </c>
      <c r="G38" s="59">
        <f>(B38/1000)*(C38*1+D38*2)</f>
        <v>0</v>
      </c>
      <c r="H38" s="59">
        <f>ABS(C38-ROUND(C38,0))+ABS(D38-ROUND(D38,0))</f>
        <v>0</v>
      </c>
      <c r="I38" s="60">
        <v>0</v>
      </c>
    </row>
    <row r="39" spans="1:9" ht="12.75">
      <c r="A39" s="57">
        <v>151</v>
      </c>
      <c r="B39" s="58">
        <f>PRRAS!C49</f>
        <v>38</v>
      </c>
      <c r="C39" s="58">
        <f>PRRAS!D49</f>
        <v>0</v>
      </c>
      <c r="D39" s="58">
        <f>PRRAS!E49</f>
        <v>0</v>
      </c>
      <c r="E39" s="58">
        <v>0</v>
      </c>
      <c r="F39" s="58">
        <v>0</v>
      </c>
      <c r="G39" s="59">
        <f>(B39/1000)*(C39*1+D39*2)</f>
        <v>0</v>
      </c>
      <c r="H39" s="59">
        <f>ABS(C39-ROUND(C39,0))+ABS(D39-ROUND(D39,0))</f>
        <v>0</v>
      </c>
      <c r="I39" s="60">
        <v>0</v>
      </c>
    </row>
    <row r="40" spans="1:9" ht="12.75">
      <c r="A40" s="57">
        <v>151</v>
      </c>
      <c r="B40" s="58">
        <f>PRRAS!C50</f>
        <v>39</v>
      </c>
      <c r="C40" s="58">
        <f>PRRAS!D50</f>
        <v>0</v>
      </c>
      <c r="D40" s="58">
        <f>PRRAS!E50</f>
        <v>0</v>
      </c>
      <c r="E40" s="58">
        <v>0</v>
      </c>
      <c r="F40" s="58">
        <v>0</v>
      </c>
      <c r="G40" s="59">
        <f>(B40/1000)*(C40*1+D40*2)</f>
        <v>0</v>
      </c>
      <c r="H40" s="59">
        <f>ABS(C40-ROUND(C40,0))+ABS(D40-ROUND(D40,0))</f>
        <v>0</v>
      </c>
      <c r="I40" s="60">
        <v>0</v>
      </c>
    </row>
    <row r="41" spans="1:9" ht="12.75">
      <c r="A41" s="57">
        <v>151</v>
      </c>
      <c r="B41" s="58">
        <f>PRRAS!C51</f>
        <v>40</v>
      </c>
      <c r="C41" s="58">
        <f>PRRAS!D51</f>
        <v>0</v>
      </c>
      <c r="D41" s="58">
        <f>PRRAS!E51</f>
        <v>0</v>
      </c>
      <c r="E41" s="58">
        <v>0</v>
      </c>
      <c r="F41" s="58">
        <v>0</v>
      </c>
      <c r="G41" s="59">
        <f>(B41/1000)*(C41*1+D41*2)</f>
        <v>0</v>
      </c>
      <c r="H41" s="59">
        <f>ABS(C41-ROUND(C41,0))+ABS(D41-ROUND(D41,0))</f>
        <v>0</v>
      </c>
      <c r="I41" s="60">
        <v>0</v>
      </c>
    </row>
    <row r="42" spans="1:9" ht="12.75">
      <c r="A42" s="57">
        <v>151</v>
      </c>
      <c r="B42" s="58">
        <f>PRRAS!C52</f>
        <v>41</v>
      </c>
      <c r="C42" s="58">
        <f>PRRAS!D52</f>
        <v>0</v>
      </c>
      <c r="D42" s="58">
        <f>PRRAS!E52</f>
        <v>0</v>
      </c>
      <c r="E42" s="58">
        <v>0</v>
      </c>
      <c r="F42" s="58">
        <v>0</v>
      </c>
      <c r="G42" s="59">
        <f>(B42/1000)*(C42*1+D42*2)</f>
        <v>0</v>
      </c>
      <c r="H42" s="59">
        <f>ABS(C42-ROUND(C42,0))+ABS(D42-ROUND(D42,0))</f>
        <v>0</v>
      </c>
      <c r="I42" s="60">
        <v>0</v>
      </c>
    </row>
    <row r="43" spans="1:9" ht="12.75">
      <c r="A43" s="57">
        <v>151</v>
      </c>
      <c r="B43" s="58">
        <f>PRRAS!C53</f>
        <v>42</v>
      </c>
      <c r="C43" s="58">
        <f>PRRAS!D53</f>
        <v>0</v>
      </c>
      <c r="D43" s="58">
        <f>PRRAS!E53</f>
        <v>0</v>
      </c>
      <c r="E43" s="58">
        <v>0</v>
      </c>
      <c r="F43" s="58">
        <v>0</v>
      </c>
      <c r="G43" s="59">
        <f>(B43/1000)*(C43*1+D43*2)</f>
        <v>0</v>
      </c>
      <c r="H43" s="59">
        <f>ABS(C43-ROUND(C43,0))+ABS(D43-ROUND(D43,0))</f>
        <v>0</v>
      </c>
      <c r="I43" s="60">
        <v>0</v>
      </c>
    </row>
    <row r="44" spans="1:9" ht="12.75">
      <c r="A44" s="57">
        <v>151</v>
      </c>
      <c r="B44" s="58">
        <f>PRRAS!C54</f>
        <v>43</v>
      </c>
      <c r="C44" s="58">
        <f>PRRAS!D54</f>
        <v>0</v>
      </c>
      <c r="D44" s="58">
        <f>PRRAS!E54</f>
        <v>0</v>
      </c>
      <c r="E44" s="58">
        <v>0</v>
      </c>
      <c r="F44" s="58">
        <v>0</v>
      </c>
      <c r="G44" s="59">
        <f>(B44/1000)*(C44*1+D44*2)</f>
        <v>0</v>
      </c>
      <c r="H44" s="59">
        <f>ABS(C44-ROUND(C44,0))+ABS(D44-ROUND(D44,0))</f>
        <v>0</v>
      </c>
      <c r="I44" s="60">
        <v>0</v>
      </c>
    </row>
    <row r="45" spans="1:9" ht="12.75">
      <c r="A45" s="57">
        <v>151</v>
      </c>
      <c r="B45" s="58">
        <f>PRRAS!C55</f>
        <v>44</v>
      </c>
      <c r="C45" s="58">
        <f>PRRAS!D55</f>
        <v>0</v>
      </c>
      <c r="D45" s="58">
        <f>PRRAS!E55</f>
        <v>0</v>
      </c>
      <c r="E45" s="58">
        <v>0</v>
      </c>
      <c r="F45" s="58">
        <v>0</v>
      </c>
      <c r="G45" s="59">
        <f>(B45/1000)*(C45*1+D45*2)</f>
        <v>0</v>
      </c>
      <c r="H45" s="59">
        <f>ABS(C45-ROUND(C45,0))+ABS(D45-ROUND(D45,0))</f>
        <v>0</v>
      </c>
      <c r="I45" s="60">
        <v>0</v>
      </c>
    </row>
    <row r="46" spans="1:9" ht="12.75">
      <c r="A46" s="57">
        <v>151</v>
      </c>
      <c r="B46" s="58">
        <f>PRRAS!C56</f>
        <v>45</v>
      </c>
      <c r="C46" s="58">
        <f>PRRAS!D56</f>
        <v>4888022</v>
      </c>
      <c r="D46" s="58">
        <f>PRRAS!E56</f>
        <v>3204723</v>
      </c>
      <c r="E46" s="58">
        <v>0</v>
      </c>
      <c r="F46" s="58">
        <v>0</v>
      </c>
      <c r="G46" s="59">
        <f>(B46/1000)*(C46*1+D46*2)</f>
        <v>508386.06</v>
      </c>
      <c r="H46" s="59">
        <f>ABS(C46-ROUND(C46,0))+ABS(D46-ROUND(D46,0))</f>
        <v>0</v>
      </c>
      <c r="I46" s="60">
        <v>0</v>
      </c>
    </row>
    <row r="47" spans="1:9" ht="12.75">
      <c r="A47" s="57">
        <v>151</v>
      </c>
      <c r="B47" s="58">
        <f>PRRAS!C57</f>
        <v>46</v>
      </c>
      <c r="C47" s="58">
        <f>PRRAS!D57</f>
        <v>0</v>
      </c>
      <c r="D47" s="58">
        <f>PRRAS!E57</f>
        <v>0</v>
      </c>
      <c r="E47" s="58">
        <v>0</v>
      </c>
      <c r="F47" s="58">
        <v>0</v>
      </c>
      <c r="G47" s="59">
        <f>(B47/1000)*(C47*1+D47*2)</f>
        <v>0</v>
      </c>
      <c r="H47" s="59">
        <f>ABS(C47-ROUND(C47,0))+ABS(D47-ROUND(D47,0))</f>
        <v>0</v>
      </c>
      <c r="I47" s="60">
        <v>0</v>
      </c>
    </row>
    <row r="48" spans="1:9" ht="12.75">
      <c r="A48" s="57">
        <v>151</v>
      </c>
      <c r="B48" s="58">
        <f>PRRAS!C58</f>
        <v>47</v>
      </c>
      <c r="C48" s="58">
        <f>PRRAS!D58</f>
        <v>0</v>
      </c>
      <c r="D48" s="58">
        <f>PRRAS!E58</f>
        <v>0</v>
      </c>
      <c r="E48" s="58">
        <v>0</v>
      </c>
      <c r="F48" s="58">
        <v>0</v>
      </c>
      <c r="G48" s="59">
        <f>(B48/1000)*(C48*1+D48*2)</f>
        <v>0</v>
      </c>
      <c r="H48" s="59">
        <f>ABS(C48-ROUND(C48,0))+ABS(D48-ROUND(D48,0))</f>
        <v>0</v>
      </c>
      <c r="I48" s="60">
        <v>0</v>
      </c>
    </row>
    <row r="49" spans="1:9" ht="12.75">
      <c r="A49" s="57">
        <v>151</v>
      </c>
      <c r="B49" s="58">
        <f>PRRAS!C59</f>
        <v>48</v>
      </c>
      <c r="C49" s="58">
        <f>PRRAS!D59</f>
        <v>0</v>
      </c>
      <c r="D49" s="58">
        <f>PRRAS!E59</f>
        <v>0</v>
      </c>
      <c r="E49" s="58">
        <v>0</v>
      </c>
      <c r="F49" s="58">
        <v>0</v>
      </c>
      <c r="G49" s="59">
        <f>(B49/1000)*(C49*1+D49*2)</f>
        <v>0</v>
      </c>
      <c r="H49" s="59">
        <f>ABS(C49-ROUND(C49,0))+ABS(D49-ROUND(D49,0))</f>
        <v>0</v>
      </c>
      <c r="I49" s="60">
        <v>0</v>
      </c>
    </row>
    <row r="50" spans="1:9" ht="12.75">
      <c r="A50" s="57">
        <v>151</v>
      </c>
      <c r="B50" s="58">
        <f>PRRAS!C60</f>
        <v>49</v>
      </c>
      <c r="C50" s="58">
        <f>PRRAS!D60</f>
        <v>0</v>
      </c>
      <c r="D50" s="58">
        <f>PRRAS!E60</f>
        <v>0</v>
      </c>
      <c r="E50" s="58">
        <v>0</v>
      </c>
      <c r="F50" s="58">
        <v>0</v>
      </c>
      <c r="G50" s="59">
        <f>(B50/1000)*(C50*1+D50*2)</f>
        <v>0</v>
      </c>
      <c r="H50" s="59">
        <f>ABS(C50-ROUND(C50,0))+ABS(D50-ROUND(D50,0))</f>
        <v>0</v>
      </c>
      <c r="I50" s="60">
        <v>0</v>
      </c>
    </row>
    <row r="51" spans="1:9" ht="12.75">
      <c r="A51" s="57">
        <v>151</v>
      </c>
      <c r="B51" s="58">
        <f>PRRAS!C61</f>
        <v>50</v>
      </c>
      <c r="C51" s="58">
        <f>PRRAS!D61</f>
        <v>0</v>
      </c>
      <c r="D51" s="58">
        <f>PRRAS!E61</f>
        <v>0</v>
      </c>
      <c r="E51" s="58">
        <v>0</v>
      </c>
      <c r="F51" s="58">
        <v>0</v>
      </c>
      <c r="G51" s="59">
        <f>(B51/1000)*(C51*1+D51*2)</f>
        <v>0</v>
      </c>
      <c r="H51" s="59">
        <f>ABS(C51-ROUND(C51,0))+ABS(D51-ROUND(D51,0))</f>
        <v>0</v>
      </c>
      <c r="I51" s="60">
        <v>0</v>
      </c>
    </row>
    <row r="52" spans="1:9" ht="12.75">
      <c r="A52" s="57">
        <v>151</v>
      </c>
      <c r="B52" s="58">
        <f>PRRAS!C62</f>
        <v>51</v>
      </c>
      <c r="C52" s="58">
        <f>PRRAS!D62</f>
        <v>0</v>
      </c>
      <c r="D52" s="58">
        <f>PRRAS!E62</f>
        <v>0</v>
      </c>
      <c r="E52" s="58">
        <v>0</v>
      </c>
      <c r="F52" s="58">
        <v>0</v>
      </c>
      <c r="G52" s="59">
        <f>(B52/1000)*(C52*1+D52*2)</f>
        <v>0</v>
      </c>
      <c r="H52" s="59">
        <f>ABS(C52-ROUND(C52,0))+ABS(D52-ROUND(D52,0))</f>
        <v>0</v>
      </c>
      <c r="I52" s="60">
        <v>0</v>
      </c>
    </row>
    <row r="53" spans="1:9" ht="12.75">
      <c r="A53" s="57">
        <v>151</v>
      </c>
      <c r="B53" s="58">
        <f>PRRAS!C63</f>
        <v>52</v>
      </c>
      <c r="C53" s="58">
        <f>PRRAS!D63</f>
        <v>0</v>
      </c>
      <c r="D53" s="58">
        <f>PRRAS!E63</f>
        <v>0</v>
      </c>
      <c r="E53" s="58">
        <v>0</v>
      </c>
      <c r="F53" s="58">
        <v>0</v>
      </c>
      <c r="G53" s="59">
        <f>(B53/1000)*(C53*1+D53*2)</f>
        <v>0</v>
      </c>
      <c r="H53" s="59">
        <f>ABS(C53-ROUND(C53,0))+ABS(D53-ROUND(D53,0))</f>
        <v>0</v>
      </c>
      <c r="I53" s="60">
        <v>0</v>
      </c>
    </row>
    <row r="54" spans="1:9" ht="12.75">
      <c r="A54" s="57">
        <v>151</v>
      </c>
      <c r="B54" s="58">
        <f>PRRAS!C64</f>
        <v>53</v>
      </c>
      <c r="C54" s="58">
        <f>PRRAS!D64</f>
        <v>0</v>
      </c>
      <c r="D54" s="58">
        <f>PRRAS!E64</f>
        <v>0</v>
      </c>
      <c r="E54" s="58">
        <v>0</v>
      </c>
      <c r="F54" s="58">
        <v>0</v>
      </c>
      <c r="G54" s="59">
        <f>(B54/1000)*(C54*1+D54*2)</f>
        <v>0</v>
      </c>
      <c r="H54" s="59">
        <f>ABS(C54-ROUND(C54,0))+ABS(D54-ROUND(D54,0))</f>
        <v>0</v>
      </c>
      <c r="I54" s="60">
        <v>0</v>
      </c>
    </row>
    <row r="55" spans="1:9" ht="12.75">
      <c r="A55" s="57">
        <v>151</v>
      </c>
      <c r="B55" s="58">
        <f>PRRAS!C65</f>
        <v>54</v>
      </c>
      <c r="C55" s="58">
        <f>PRRAS!D65</f>
        <v>4888022</v>
      </c>
      <c r="D55" s="58">
        <f>PRRAS!E65</f>
        <v>3204723</v>
      </c>
      <c r="E55" s="58">
        <v>0</v>
      </c>
      <c r="F55" s="58">
        <v>0</v>
      </c>
      <c r="G55" s="59">
        <f>(B55/1000)*(C55*1+D55*2)</f>
        <v>610063.272</v>
      </c>
      <c r="H55" s="59">
        <f>ABS(C55-ROUND(C55,0))+ABS(D55-ROUND(D55,0))</f>
        <v>0</v>
      </c>
      <c r="I55" s="60">
        <v>0</v>
      </c>
    </row>
    <row r="56" spans="1:9" ht="12.75">
      <c r="A56" s="57">
        <v>151</v>
      </c>
      <c r="B56" s="58">
        <f>PRRAS!C66</f>
        <v>55</v>
      </c>
      <c r="C56" s="58">
        <f>PRRAS!D66</f>
        <v>305861</v>
      </c>
      <c r="D56" s="58">
        <f>PRRAS!E66</f>
        <v>259615</v>
      </c>
      <c r="E56" s="58">
        <v>0</v>
      </c>
      <c r="F56" s="58">
        <v>0</v>
      </c>
      <c r="G56" s="59">
        <f>(B56/1000)*(C56*1+D56*2)</f>
        <v>45380.004999999997</v>
      </c>
      <c r="H56" s="59">
        <f>ABS(C56-ROUND(C56,0))+ABS(D56-ROUND(D56,0))</f>
        <v>0</v>
      </c>
      <c r="I56" s="60">
        <v>0</v>
      </c>
    </row>
    <row r="57" spans="1:9" ht="12.75">
      <c r="A57" s="57">
        <v>151</v>
      </c>
      <c r="B57" s="58">
        <f>PRRAS!C67</f>
        <v>56</v>
      </c>
      <c r="C57" s="58">
        <f>PRRAS!D67</f>
        <v>4582161</v>
      </c>
      <c r="D57" s="58">
        <f>PRRAS!E67</f>
        <v>2945108</v>
      </c>
      <c r="E57" s="58">
        <v>0</v>
      </c>
      <c r="F57" s="58">
        <v>0</v>
      </c>
      <c r="G57" s="59">
        <f>(B57/1000)*(C57*1+D57*2)</f>
        <v>586453.11199999996</v>
      </c>
      <c r="H57" s="59">
        <f>ABS(C57-ROUND(C57,0))+ABS(D57-ROUND(D57,0))</f>
        <v>0</v>
      </c>
      <c r="I57" s="60">
        <v>0</v>
      </c>
    </row>
    <row r="58" spans="1:9" ht="12.75">
      <c r="A58" s="57">
        <v>151</v>
      </c>
      <c r="B58" s="58">
        <f>PRRAS!C68</f>
        <v>57</v>
      </c>
      <c r="C58" s="58">
        <f>PRRAS!D68</f>
        <v>0</v>
      </c>
      <c r="D58" s="58">
        <f>PRRAS!E68</f>
        <v>0</v>
      </c>
      <c r="E58" s="58">
        <v>0</v>
      </c>
      <c r="F58" s="58">
        <v>0</v>
      </c>
      <c r="G58" s="59">
        <f>(B58/1000)*(C58*1+D58*2)</f>
        <v>0</v>
      </c>
      <c r="H58" s="59">
        <f>ABS(C58-ROUND(C58,0))+ABS(D58-ROUND(D58,0))</f>
        <v>0</v>
      </c>
      <c r="I58" s="60">
        <v>0</v>
      </c>
    </row>
    <row r="59" spans="1:9" ht="12.75">
      <c r="A59" s="57">
        <v>151</v>
      </c>
      <c r="B59" s="58">
        <f>PRRAS!C69</f>
        <v>58</v>
      </c>
      <c r="C59" s="58">
        <f>PRRAS!D69</f>
        <v>0</v>
      </c>
      <c r="D59" s="58">
        <f>PRRAS!E69</f>
        <v>0</v>
      </c>
      <c r="E59" s="58">
        <v>0</v>
      </c>
      <c r="F59" s="58">
        <v>0</v>
      </c>
      <c r="G59" s="59">
        <f>(B59/1000)*(C59*1+D59*2)</f>
        <v>0</v>
      </c>
      <c r="H59" s="59">
        <f>ABS(C59-ROUND(C59,0))+ABS(D59-ROUND(D59,0))</f>
        <v>0</v>
      </c>
      <c r="I59" s="60">
        <v>0</v>
      </c>
    </row>
    <row r="60" spans="1:9" ht="12.75">
      <c r="A60" s="57">
        <v>151</v>
      </c>
      <c r="B60" s="58">
        <f>PRRAS!C70</f>
        <v>59</v>
      </c>
      <c r="C60" s="58">
        <f>PRRAS!D70</f>
        <v>0</v>
      </c>
      <c r="D60" s="58">
        <f>PRRAS!E70</f>
        <v>0</v>
      </c>
      <c r="E60" s="58">
        <v>0</v>
      </c>
      <c r="F60" s="58">
        <v>0</v>
      </c>
      <c r="G60" s="59">
        <f>(B60/1000)*(C60*1+D60*2)</f>
        <v>0</v>
      </c>
      <c r="H60" s="59">
        <f>ABS(C60-ROUND(C60,0))+ABS(D60-ROUND(D60,0))</f>
        <v>0</v>
      </c>
      <c r="I60" s="60">
        <v>0</v>
      </c>
    </row>
    <row r="61" spans="1:9" ht="12.75">
      <c r="A61" s="57">
        <v>151</v>
      </c>
      <c r="B61" s="58">
        <f>PRRAS!C71</f>
        <v>60</v>
      </c>
      <c r="C61" s="58">
        <f>PRRAS!D71</f>
        <v>0</v>
      </c>
      <c r="D61" s="58">
        <f>PRRAS!E71</f>
        <v>0</v>
      </c>
      <c r="E61" s="58">
        <v>0</v>
      </c>
      <c r="F61" s="58">
        <v>0</v>
      </c>
      <c r="G61" s="59">
        <f>(B61/1000)*(C61*1+D61*2)</f>
        <v>0</v>
      </c>
      <c r="H61" s="59">
        <f>ABS(C61-ROUND(C61,0))+ABS(D61-ROUND(D61,0))</f>
        <v>0</v>
      </c>
      <c r="I61" s="60">
        <v>0</v>
      </c>
    </row>
    <row r="62" spans="1:9" ht="12.75">
      <c r="A62" s="57">
        <v>151</v>
      </c>
      <c r="B62" s="58">
        <f>PRRAS!C72</f>
        <v>61</v>
      </c>
      <c r="C62" s="58">
        <f>PRRAS!D72</f>
        <v>0</v>
      </c>
      <c r="D62" s="58">
        <f>PRRAS!E72</f>
        <v>0</v>
      </c>
      <c r="E62" s="58">
        <v>0</v>
      </c>
      <c r="F62" s="58">
        <v>0</v>
      </c>
      <c r="G62" s="59">
        <f>(B62/1000)*(C62*1+D62*2)</f>
        <v>0</v>
      </c>
      <c r="H62" s="59">
        <f>ABS(C62-ROUND(C62,0))+ABS(D62-ROUND(D62,0))</f>
        <v>0</v>
      </c>
      <c r="I62" s="60">
        <v>0</v>
      </c>
    </row>
    <row r="63" spans="1:9" ht="12.75">
      <c r="A63" s="57">
        <v>151</v>
      </c>
      <c r="B63" s="58">
        <f>PRRAS!C73</f>
        <v>62</v>
      </c>
      <c r="C63" s="58">
        <f>PRRAS!D73</f>
        <v>0</v>
      </c>
      <c r="D63" s="58">
        <f>PRRAS!E73</f>
        <v>0</v>
      </c>
      <c r="E63" s="58">
        <v>0</v>
      </c>
      <c r="F63" s="58">
        <v>0</v>
      </c>
      <c r="G63" s="59">
        <f>(B63/1000)*(C63*1+D63*2)</f>
        <v>0</v>
      </c>
      <c r="H63" s="59">
        <f>ABS(C63-ROUND(C63,0))+ABS(D63-ROUND(D63,0))</f>
        <v>0</v>
      </c>
      <c r="I63" s="60">
        <v>0</v>
      </c>
    </row>
    <row r="64" spans="1:9" ht="12.75">
      <c r="A64" s="57">
        <v>151</v>
      </c>
      <c r="B64" s="58">
        <f>PRRAS!C74</f>
        <v>63</v>
      </c>
      <c r="C64" s="58">
        <f>PRRAS!D74</f>
        <v>0</v>
      </c>
      <c r="D64" s="58">
        <f>PRRAS!E74</f>
        <v>0</v>
      </c>
      <c r="E64" s="58">
        <v>0</v>
      </c>
      <c r="F64" s="58">
        <v>0</v>
      </c>
      <c r="G64" s="59">
        <f>(B64/1000)*(C64*1+D64*2)</f>
        <v>0</v>
      </c>
      <c r="H64" s="59">
        <f>ABS(C64-ROUND(C64,0))+ABS(D64-ROUND(D64,0))</f>
        <v>0</v>
      </c>
      <c r="I64" s="60">
        <v>0</v>
      </c>
    </row>
    <row r="65" spans="1:9" ht="12.75">
      <c r="A65" s="57">
        <v>151</v>
      </c>
      <c r="B65" s="58">
        <f>PRRAS!C75</f>
        <v>64</v>
      </c>
      <c r="C65" s="58">
        <f>PRRAS!D75</f>
        <v>0</v>
      </c>
      <c r="D65" s="58">
        <f>PRRAS!E75</f>
        <v>0</v>
      </c>
      <c r="E65" s="58">
        <v>0</v>
      </c>
      <c r="F65" s="58">
        <v>0</v>
      </c>
      <c r="G65" s="59">
        <f>(B65/1000)*(C65*1+D65*2)</f>
        <v>0</v>
      </c>
      <c r="H65" s="59">
        <f>ABS(C65-ROUND(C65,0))+ABS(D65-ROUND(D65,0))</f>
        <v>0</v>
      </c>
      <c r="I65" s="60">
        <v>0</v>
      </c>
    </row>
    <row r="66" spans="1:9" ht="12.75">
      <c r="A66" s="57">
        <v>151</v>
      </c>
      <c r="B66" s="58">
        <f>PRRAS!C76</f>
        <v>65</v>
      </c>
      <c r="C66" s="58">
        <f>PRRAS!D76</f>
        <v>0</v>
      </c>
      <c r="D66" s="58">
        <f>PRRAS!E76</f>
        <v>0</v>
      </c>
      <c r="E66" s="58">
        <v>0</v>
      </c>
      <c r="F66" s="58">
        <v>0</v>
      </c>
      <c r="G66" s="59">
        <f t="shared" si="2" ref="G66:G129">(B66/1000)*(C66*1+D66*2)</f>
        <v>0</v>
      </c>
      <c r="H66" s="59">
        <f t="shared" si="3" ref="H66:H129">ABS(C66-ROUND(C66,0))+ABS(D66-ROUND(D66,0))</f>
        <v>0</v>
      </c>
      <c r="I66" s="60">
        <v>0</v>
      </c>
    </row>
    <row r="67" spans="1:9" ht="12.75">
      <c r="A67" s="57">
        <v>151</v>
      </c>
      <c r="B67" s="58">
        <f>PRRAS!C77</f>
        <v>66</v>
      </c>
      <c r="C67" s="58">
        <f>PRRAS!D77</f>
        <v>0</v>
      </c>
      <c r="D67" s="58">
        <f>PRRAS!E77</f>
        <v>0</v>
      </c>
      <c r="E67" s="58">
        <v>0</v>
      </c>
      <c r="F67" s="58">
        <v>0</v>
      </c>
      <c r="G67" s="59">
        <f>(B67/1000)*(C67*1+D67*2)</f>
        <v>0</v>
      </c>
      <c r="H67" s="59">
        <f>ABS(C67-ROUND(C67,0))+ABS(D67-ROUND(D67,0))</f>
        <v>0</v>
      </c>
      <c r="I67" s="60">
        <v>0</v>
      </c>
    </row>
    <row r="68" spans="1:9" ht="12.75">
      <c r="A68" s="57">
        <v>151</v>
      </c>
      <c r="B68" s="58">
        <f>PRRAS!C78</f>
        <v>67</v>
      </c>
      <c r="C68" s="58">
        <f>PRRAS!D78</f>
        <v>0</v>
      </c>
      <c r="D68" s="58">
        <f>PRRAS!E78</f>
        <v>0</v>
      </c>
      <c r="E68" s="58">
        <v>0</v>
      </c>
      <c r="F68" s="58">
        <v>0</v>
      </c>
      <c r="G68" s="59">
        <f>(B68/1000)*(C68*1+D68*2)</f>
        <v>0</v>
      </c>
      <c r="H68" s="59">
        <f>ABS(C68-ROUND(C68,0))+ABS(D68-ROUND(D68,0))</f>
        <v>0</v>
      </c>
      <c r="I68" s="60">
        <v>0</v>
      </c>
    </row>
    <row r="69" spans="1:9" ht="12.75">
      <c r="A69" s="57">
        <v>151</v>
      </c>
      <c r="B69" s="58">
        <f>PRRAS!C79</f>
        <v>68</v>
      </c>
      <c r="C69" s="58">
        <f>PRRAS!D79</f>
        <v>0</v>
      </c>
      <c r="D69" s="58">
        <f>PRRAS!E79</f>
        <v>0</v>
      </c>
      <c r="E69" s="58">
        <v>0</v>
      </c>
      <c r="F69" s="58">
        <v>0</v>
      </c>
      <c r="G69" s="59">
        <f>(B69/1000)*(C69*1+D69*2)</f>
        <v>0</v>
      </c>
      <c r="H69" s="59">
        <f>ABS(C69-ROUND(C69,0))+ABS(D69-ROUND(D69,0))</f>
        <v>0</v>
      </c>
      <c r="I69" s="60">
        <v>0</v>
      </c>
    </row>
    <row r="70" spans="1:9" ht="12.75">
      <c r="A70" s="57">
        <v>151</v>
      </c>
      <c r="B70" s="58">
        <f>PRRAS!C80</f>
        <v>69</v>
      </c>
      <c r="C70" s="58">
        <f>PRRAS!D80</f>
        <v>0</v>
      </c>
      <c r="D70" s="58">
        <f>PRRAS!E80</f>
        <v>0</v>
      </c>
      <c r="E70" s="58">
        <v>0</v>
      </c>
      <c r="F70" s="58">
        <v>0</v>
      </c>
      <c r="G70" s="59">
        <f>(B70/1000)*(C70*1+D70*2)</f>
        <v>0</v>
      </c>
      <c r="H70" s="59">
        <f>ABS(C70-ROUND(C70,0))+ABS(D70-ROUND(D70,0))</f>
        <v>0</v>
      </c>
      <c r="I70" s="60">
        <v>0</v>
      </c>
    </row>
    <row r="71" spans="1:9" ht="12.75">
      <c r="A71" s="57">
        <v>151</v>
      </c>
      <c r="B71" s="58">
        <f>PRRAS!C81</f>
        <v>70</v>
      </c>
      <c r="C71" s="58">
        <f>PRRAS!D81</f>
        <v>0</v>
      </c>
      <c r="D71" s="58">
        <f>PRRAS!E81</f>
        <v>0</v>
      </c>
      <c r="E71" s="58">
        <v>0</v>
      </c>
      <c r="F71" s="58">
        <v>0</v>
      </c>
      <c r="G71" s="59">
        <f>(B71/1000)*(C71*1+D71*2)</f>
        <v>0</v>
      </c>
      <c r="H71" s="59">
        <f>ABS(C71-ROUND(C71,0))+ABS(D71-ROUND(D71,0))</f>
        <v>0</v>
      </c>
      <c r="I71" s="60">
        <v>0</v>
      </c>
    </row>
    <row r="72" spans="1:9" ht="12.75">
      <c r="A72" s="57">
        <v>151</v>
      </c>
      <c r="B72" s="58">
        <f>PRRAS!C82</f>
        <v>71</v>
      </c>
      <c r="C72" s="58">
        <f>PRRAS!D82</f>
        <v>0</v>
      </c>
      <c r="D72" s="58">
        <f>PRRAS!E82</f>
        <v>0</v>
      </c>
      <c r="E72" s="58">
        <v>0</v>
      </c>
      <c r="F72" s="58">
        <v>0</v>
      </c>
      <c r="G72" s="59">
        <f>(B72/1000)*(C72*1+D72*2)</f>
        <v>0</v>
      </c>
      <c r="H72" s="59">
        <f>ABS(C72-ROUND(C72,0))+ABS(D72-ROUND(D72,0))</f>
        <v>0</v>
      </c>
      <c r="I72" s="60">
        <v>0</v>
      </c>
    </row>
    <row r="73" spans="1:9" ht="12.75">
      <c r="A73" s="57">
        <v>151</v>
      </c>
      <c r="B73" s="58">
        <f>PRRAS!C83</f>
        <v>72</v>
      </c>
      <c r="C73" s="58">
        <f>PRRAS!D83</f>
        <v>0</v>
      </c>
      <c r="D73" s="58">
        <f>PRRAS!E83</f>
        <v>0</v>
      </c>
      <c r="E73" s="58">
        <v>0</v>
      </c>
      <c r="F73" s="58">
        <v>0</v>
      </c>
      <c r="G73" s="59">
        <f>(B73/1000)*(C73*1+D73*2)</f>
        <v>0</v>
      </c>
      <c r="H73" s="59">
        <f>ABS(C73-ROUND(C73,0))+ABS(D73-ROUND(D73,0))</f>
        <v>0</v>
      </c>
      <c r="I73" s="60">
        <v>0</v>
      </c>
    </row>
    <row r="74" spans="1:9" ht="12.75">
      <c r="A74" s="57">
        <v>151</v>
      </c>
      <c r="B74" s="58">
        <f>PRRAS!C84</f>
        <v>73</v>
      </c>
      <c r="C74" s="58">
        <f>PRRAS!D84</f>
        <v>0</v>
      </c>
      <c r="D74" s="58">
        <f>PRRAS!E84</f>
        <v>0</v>
      </c>
      <c r="E74" s="58">
        <v>0</v>
      </c>
      <c r="F74" s="58">
        <v>0</v>
      </c>
      <c r="G74" s="59">
        <f>(B74/1000)*(C74*1+D74*2)</f>
        <v>0</v>
      </c>
      <c r="H74" s="59">
        <f>ABS(C74-ROUND(C74,0))+ABS(D74-ROUND(D74,0))</f>
        <v>0</v>
      </c>
      <c r="I74" s="60">
        <v>0</v>
      </c>
    </row>
    <row r="75" spans="1:9" ht="12.75">
      <c r="A75" s="57">
        <v>151</v>
      </c>
      <c r="B75" s="58">
        <f>PRRAS!C85</f>
        <v>74</v>
      </c>
      <c r="C75" s="58">
        <f>PRRAS!D85</f>
        <v>384409</v>
      </c>
      <c r="D75" s="58">
        <f>PRRAS!E85</f>
        <v>541001</v>
      </c>
      <c r="E75" s="58">
        <v>0</v>
      </c>
      <c r="F75" s="58">
        <v>0</v>
      </c>
      <c r="G75" s="59">
        <f>(B75/1000)*(C75*1+D75*2)</f>
        <v>108514.41399999999</v>
      </c>
      <c r="H75" s="59">
        <f>ABS(C75-ROUND(C75,0))+ABS(D75-ROUND(D75,0))</f>
        <v>0</v>
      </c>
      <c r="I75" s="60">
        <v>0</v>
      </c>
    </row>
    <row r="76" spans="1:9" ht="12.75">
      <c r="A76" s="57">
        <v>151</v>
      </c>
      <c r="B76" s="58">
        <f>PRRAS!C86</f>
        <v>75</v>
      </c>
      <c r="C76" s="58">
        <f>PRRAS!D86</f>
        <v>10291</v>
      </c>
      <c r="D76" s="58">
        <f>PRRAS!E86</f>
        <v>27204</v>
      </c>
      <c r="E76" s="58">
        <v>0</v>
      </c>
      <c r="F76" s="58">
        <v>0</v>
      </c>
      <c r="G76" s="59">
        <f>(B76/1000)*(C76*1+D76*2)</f>
        <v>4852.4250000000002</v>
      </c>
      <c r="H76" s="59">
        <f>ABS(C76-ROUND(C76,0))+ABS(D76-ROUND(D76,0))</f>
        <v>0</v>
      </c>
      <c r="I76" s="60">
        <v>0</v>
      </c>
    </row>
    <row r="77" spans="1:9" ht="12.75">
      <c r="A77" s="57">
        <v>151</v>
      </c>
      <c r="B77" s="58">
        <f>PRRAS!C87</f>
        <v>76</v>
      </c>
      <c r="C77" s="58">
        <f>PRRAS!D87</f>
        <v>0</v>
      </c>
      <c r="D77" s="58">
        <f>PRRAS!E87</f>
        <v>0</v>
      </c>
      <c r="E77" s="58">
        <v>0</v>
      </c>
      <c r="F77" s="58">
        <v>0</v>
      </c>
      <c r="G77" s="59">
        <f>(B77/1000)*(C77*1+D77*2)</f>
        <v>0</v>
      </c>
      <c r="H77" s="59">
        <f>ABS(C77-ROUND(C77,0))+ABS(D77-ROUND(D77,0))</f>
        <v>0</v>
      </c>
      <c r="I77" s="60">
        <v>0</v>
      </c>
    </row>
    <row r="78" spans="1:9" ht="12.75">
      <c r="A78" s="57">
        <v>151</v>
      </c>
      <c r="B78" s="58">
        <f>PRRAS!C88</f>
        <v>77</v>
      </c>
      <c r="C78" s="58">
        <f>PRRAS!D88</f>
        <v>12</v>
      </c>
      <c r="D78" s="58">
        <f>PRRAS!E88</f>
        <v>75</v>
      </c>
      <c r="E78" s="58">
        <v>0</v>
      </c>
      <c r="F78" s="58">
        <v>0</v>
      </c>
      <c r="G78" s="59">
        <f>(B78/1000)*(C78*1+D78*2)</f>
        <v>12.474</v>
      </c>
      <c r="H78" s="59">
        <f>ABS(C78-ROUND(C78,0))+ABS(D78-ROUND(D78,0))</f>
        <v>0</v>
      </c>
      <c r="I78" s="60">
        <v>0</v>
      </c>
    </row>
    <row r="79" spans="1:9" ht="12.75">
      <c r="A79" s="57">
        <v>151</v>
      </c>
      <c r="B79" s="58">
        <f>PRRAS!C89</f>
        <v>78</v>
      </c>
      <c r="C79" s="58">
        <f>PRRAS!D89</f>
        <v>10279</v>
      </c>
      <c r="D79" s="58">
        <f>PRRAS!E89</f>
        <v>27129</v>
      </c>
      <c r="E79" s="58">
        <v>0</v>
      </c>
      <c r="F79" s="58">
        <v>0</v>
      </c>
      <c r="G79" s="59">
        <f>(B79/1000)*(C79*1+D79*2)</f>
        <v>5033.8860000000004</v>
      </c>
      <c r="H79" s="59">
        <f>ABS(C79-ROUND(C79,0))+ABS(D79-ROUND(D79,0))</f>
        <v>0</v>
      </c>
      <c r="I79" s="60">
        <v>0</v>
      </c>
    </row>
    <row r="80" spans="1:9" ht="12.75">
      <c r="A80" s="57">
        <v>151</v>
      </c>
      <c r="B80" s="58">
        <f>PRRAS!C90</f>
        <v>79</v>
      </c>
      <c r="C80" s="58">
        <f>PRRAS!D90</f>
        <v>0</v>
      </c>
      <c r="D80" s="58">
        <f>PRRAS!E90</f>
        <v>0</v>
      </c>
      <c r="E80" s="58">
        <v>0</v>
      </c>
      <c r="F80" s="58">
        <v>0</v>
      </c>
      <c r="G80" s="59">
        <f>(B80/1000)*(C80*1+D80*2)</f>
        <v>0</v>
      </c>
      <c r="H80" s="59">
        <f>ABS(C80-ROUND(C80,0))+ABS(D80-ROUND(D80,0))</f>
        <v>0</v>
      </c>
      <c r="I80" s="60">
        <v>0</v>
      </c>
    </row>
    <row r="81" spans="1:9" ht="12.75">
      <c r="A81" s="57">
        <v>151</v>
      </c>
      <c r="B81" s="58">
        <f>PRRAS!C91</f>
        <v>80</v>
      </c>
      <c r="C81" s="58">
        <f>PRRAS!D91</f>
        <v>0</v>
      </c>
      <c r="D81" s="58">
        <f>PRRAS!E91</f>
        <v>0</v>
      </c>
      <c r="E81" s="58">
        <v>0</v>
      </c>
      <c r="F81" s="58">
        <v>0</v>
      </c>
      <c r="G81" s="59">
        <f>(B81/1000)*(C81*1+D81*2)</f>
        <v>0</v>
      </c>
      <c r="H81" s="59">
        <f>ABS(C81-ROUND(C81,0))+ABS(D81-ROUND(D81,0))</f>
        <v>0</v>
      </c>
      <c r="I81" s="60">
        <v>0</v>
      </c>
    </row>
    <row r="82" spans="1:9" ht="12.75">
      <c r="A82" s="57">
        <v>151</v>
      </c>
      <c r="B82" s="58">
        <f>PRRAS!C92</f>
        <v>81</v>
      </c>
      <c r="C82" s="58">
        <f>PRRAS!D92</f>
        <v>0</v>
      </c>
      <c r="D82" s="58">
        <f>PRRAS!E92</f>
        <v>0</v>
      </c>
      <c r="E82" s="58">
        <v>0</v>
      </c>
      <c r="F82" s="58">
        <v>0</v>
      </c>
      <c r="G82" s="59">
        <f>(B82/1000)*(C82*1+D82*2)</f>
        <v>0</v>
      </c>
      <c r="H82" s="59">
        <f>ABS(C82-ROUND(C82,0))+ABS(D82-ROUND(D82,0))</f>
        <v>0</v>
      </c>
      <c r="I82" s="60">
        <v>0</v>
      </c>
    </row>
    <row r="83" spans="1:9" ht="12.75">
      <c r="A83" s="57">
        <v>151</v>
      </c>
      <c r="B83" s="58">
        <f>PRRAS!C93</f>
        <v>82</v>
      </c>
      <c r="C83" s="58">
        <f>PRRAS!D93</f>
        <v>0</v>
      </c>
      <c r="D83" s="58">
        <f>PRRAS!E93</f>
        <v>0</v>
      </c>
      <c r="E83" s="58">
        <v>0</v>
      </c>
      <c r="F83" s="58">
        <v>0</v>
      </c>
      <c r="G83" s="59">
        <f>(B83/1000)*(C83*1+D83*2)</f>
        <v>0</v>
      </c>
      <c r="H83" s="59">
        <f>ABS(C83-ROUND(C83,0))+ABS(D83-ROUND(D83,0))</f>
        <v>0</v>
      </c>
      <c r="I83" s="60">
        <v>0</v>
      </c>
    </row>
    <row r="84" spans="1:9" ht="12.75">
      <c r="A84" s="57">
        <v>151</v>
      </c>
      <c r="B84" s="58">
        <f>PRRAS!C94</f>
        <v>83</v>
      </c>
      <c r="C84" s="58">
        <f>PRRAS!D94</f>
        <v>374118</v>
      </c>
      <c r="D84" s="58">
        <f>PRRAS!E94</f>
        <v>513797</v>
      </c>
      <c r="E84" s="58">
        <v>0</v>
      </c>
      <c r="F84" s="58">
        <v>0</v>
      </c>
      <c r="G84" s="59">
        <f>(B84/1000)*(C84*1+D84*2)</f>
        <v>116342.09600000001</v>
      </c>
      <c r="H84" s="59">
        <f>ABS(C84-ROUND(C84,0))+ABS(D84-ROUND(D84,0))</f>
        <v>0</v>
      </c>
      <c r="I84" s="60">
        <v>0</v>
      </c>
    </row>
    <row r="85" spans="1:9" ht="12.75">
      <c r="A85" s="57">
        <v>151</v>
      </c>
      <c r="B85" s="58">
        <f>PRRAS!C95</f>
        <v>84</v>
      </c>
      <c r="C85" s="58">
        <f>PRRAS!D95</f>
        <v>0</v>
      </c>
      <c r="D85" s="58">
        <f>PRRAS!E95</f>
        <v>0</v>
      </c>
      <c r="E85" s="58">
        <v>0</v>
      </c>
      <c r="F85" s="58">
        <v>0</v>
      </c>
      <c r="G85" s="59">
        <f>(B85/1000)*(C85*1+D85*2)</f>
        <v>0</v>
      </c>
      <c r="H85" s="59">
        <f>ABS(C85-ROUND(C85,0))+ABS(D85-ROUND(D85,0))</f>
        <v>0</v>
      </c>
      <c r="I85" s="60">
        <v>0</v>
      </c>
    </row>
    <row r="86" spans="1:9" ht="12.75">
      <c r="A86" s="57">
        <v>151</v>
      </c>
      <c r="B86" s="58">
        <f>PRRAS!C96</f>
        <v>85</v>
      </c>
      <c r="C86" s="58">
        <f>PRRAS!D96</f>
        <v>163165</v>
      </c>
      <c r="D86" s="58">
        <f>PRRAS!E96</f>
        <v>226916</v>
      </c>
      <c r="E86" s="58">
        <v>0</v>
      </c>
      <c r="F86" s="58">
        <v>0</v>
      </c>
      <c r="G86" s="59">
        <f>(B86/1000)*(C86*1+D86*2)</f>
        <v>52444.745000000003</v>
      </c>
      <c r="H86" s="59">
        <f>ABS(C86-ROUND(C86,0))+ABS(D86-ROUND(D86,0))</f>
        <v>0</v>
      </c>
      <c r="I86" s="60">
        <v>0</v>
      </c>
    </row>
    <row r="87" spans="1:9" ht="12.75">
      <c r="A87" s="57">
        <v>151</v>
      </c>
      <c r="B87" s="58">
        <f>PRRAS!C97</f>
        <v>86</v>
      </c>
      <c r="C87" s="58">
        <f>PRRAS!D97</f>
        <v>170451</v>
      </c>
      <c r="D87" s="58">
        <f>PRRAS!E97</f>
        <v>231313</v>
      </c>
      <c r="E87" s="58">
        <v>0</v>
      </c>
      <c r="F87" s="58">
        <v>0</v>
      </c>
      <c r="G87" s="59">
        <f>(B87/1000)*(C87*1+D87*2)</f>
        <v>54444.621999999996</v>
      </c>
      <c r="H87" s="59">
        <f>ABS(C87-ROUND(C87,0))+ABS(D87-ROUND(D87,0))</f>
        <v>0</v>
      </c>
      <c r="I87" s="60">
        <v>0</v>
      </c>
    </row>
    <row r="88" spans="1:9" ht="12.75">
      <c r="A88" s="57">
        <v>151</v>
      </c>
      <c r="B88" s="58">
        <f>PRRAS!C98</f>
        <v>87</v>
      </c>
      <c r="C88" s="58">
        <f>PRRAS!D98</f>
        <v>0</v>
      </c>
      <c r="D88" s="58">
        <f>PRRAS!E98</f>
        <v>0</v>
      </c>
      <c r="E88" s="58">
        <v>0</v>
      </c>
      <c r="F88" s="58">
        <v>0</v>
      </c>
      <c r="G88" s="59">
        <f>(B88/1000)*(C88*1+D88*2)</f>
        <v>0</v>
      </c>
      <c r="H88" s="59">
        <f>ABS(C88-ROUND(C88,0))+ABS(D88-ROUND(D88,0))</f>
        <v>0</v>
      </c>
      <c r="I88" s="60">
        <v>0</v>
      </c>
    </row>
    <row r="89" spans="1:9" ht="12.75">
      <c r="A89" s="57">
        <v>151</v>
      </c>
      <c r="B89" s="58">
        <f>PRRAS!C99</f>
        <v>88</v>
      </c>
      <c r="C89" s="58">
        <f>PRRAS!D99</f>
        <v>0</v>
      </c>
      <c r="D89" s="58">
        <f>PRRAS!E99</f>
        <v>0</v>
      </c>
      <c r="E89" s="58">
        <v>0</v>
      </c>
      <c r="F89" s="58">
        <v>0</v>
      </c>
      <c r="G89" s="59">
        <f>(B89/1000)*(C89*1+D89*2)</f>
        <v>0</v>
      </c>
      <c r="H89" s="59">
        <f>ABS(C89-ROUND(C89,0))+ABS(D89-ROUND(D89,0))</f>
        <v>0</v>
      </c>
      <c r="I89" s="60">
        <v>0</v>
      </c>
    </row>
    <row r="90" spans="1:9" ht="12.75">
      <c r="A90" s="57">
        <v>151</v>
      </c>
      <c r="B90" s="58">
        <f>PRRAS!C100</f>
        <v>89</v>
      </c>
      <c r="C90" s="58">
        <f>PRRAS!D100</f>
        <v>40502</v>
      </c>
      <c r="D90" s="58">
        <f>PRRAS!E100</f>
        <v>55568</v>
      </c>
      <c r="E90" s="58">
        <v>0</v>
      </c>
      <c r="F90" s="58">
        <v>0</v>
      </c>
      <c r="G90" s="59">
        <f>(B90/1000)*(C90*1+D90*2)</f>
        <v>13495.781999999999</v>
      </c>
      <c r="H90" s="59">
        <f>ABS(C90-ROUND(C90,0))+ABS(D90-ROUND(D90,0))</f>
        <v>0</v>
      </c>
      <c r="I90" s="60">
        <v>0</v>
      </c>
    </row>
    <row r="91" spans="1:9" ht="12.75">
      <c r="A91" s="57">
        <v>151</v>
      </c>
      <c r="B91" s="58">
        <f>PRRAS!C101</f>
        <v>90</v>
      </c>
      <c r="C91" s="58">
        <f>PRRAS!D101</f>
        <v>0</v>
      </c>
      <c r="D91" s="58">
        <f>PRRAS!E101</f>
        <v>0</v>
      </c>
      <c r="E91" s="58">
        <v>0</v>
      </c>
      <c r="F91" s="58">
        <v>0</v>
      </c>
      <c r="G91" s="59">
        <f>(B91/1000)*(C91*1+D91*2)</f>
        <v>0</v>
      </c>
      <c r="H91" s="59">
        <f>ABS(C91-ROUND(C91,0))+ABS(D91-ROUND(D91,0))</f>
        <v>0</v>
      </c>
      <c r="I91" s="60">
        <v>0</v>
      </c>
    </row>
    <row r="92" spans="1:9" ht="12.75">
      <c r="A92" s="57">
        <v>151</v>
      </c>
      <c r="B92" s="58">
        <f>PRRAS!C102</f>
        <v>91</v>
      </c>
      <c r="C92" s="58">
        <f>PRRAS!D102</f>
        <v>0</v>
      </c>
      <c r="D92" s="58">
        <f>PRRAS!E102</f>
        <v>0</v>
      </c>
      <c r="E92" s="58">
        <v>0</v>
      </c>
      <c r="F92" s="58">
        <v>0</v>
      </c>
      <c r="G92" s="59">
        <f>(B92/1000)*(C92*1+D92*2)</f>
        <v>0</v>
      </c>
      <c r="H92" s="59">
        <f>ABS(C92-ROUND(C92,0))+ABS(D92-ROUND(D92,0))</f>
        <v>0</v>
      </c>
      <c r="I92" s="60">
        <v>0</v>
      </c>
    </row>
    <row r="93" spans="1:9" ht="12.75">
      <c r="A93" s="57">
        <v>151</v>
      </c>
      <c r="B93" s="58">
        <f>PRRAS!C103</f>
        <v>92</v>
      </c>
      <c r="C93" s="58">
        <f>PRRAS!D103</f>
        <v>0</v>
      </c>
      <c r="D93" s="58">
        <f>PRRAS!E103</f>
        <v>0</v>
      </c>
      <c r="E93" s="58">
        <v>0</v>
      </c>
      <c r="F93" s="58">
        <v>0</v>
      </c>
      <c r="G93" s="59">
        <f>(B93/1000)*(C93*1+D93*2)</f>
        <v>0</v>
      </c>
      <c r="H93" s="59">
        <f>ABS(C93-ROUND(C93,0))+ABS(D93-ROUND(D93,0))</f>
        <v>0</v>
      </c>
      <c r="I93" s="60">
        <v>0</v>
      </c>
    </row>
    <row r="94" spans="1:9" ht="12.75">
      <c r="A94" s="57">
        <v>151</v>
      </c>
      <c r="B94" s="58">
        <f>PRRAS!C104</f>
        <v>93</v>
      </c>
      <c r="C94" s="58">
        <f>PRRAS!D104</f>
        <v>0</v>
      </c>
      <c r="D94" s="58">
        <f>PRRAS!E104</f>
        <v>0</v>
      </c>
      <c r="E94" s="58">
        <v>0</v>
      </c>
      <c r="F94" s="58">
        <v>0</v>
      </c>
      <c r="G94" s="59">
        <f>(B94/1000)*(C94*1+D94*2)</f>
        <v>0</v>
      </c>
      <c r="H94" s="59">
        <f>ABS(C94-ROUND(C94,0))+ABS(D94-ROUND(D94,0))</f>
        <v>0</v>
      </c>
      <c r="I94" s="60">
        <v>0</v>
      </c>
    </row>
    <row r="95" spans="1:9" ht="12.75">
      <c r="A95" s="57">
        <v>151</v>
      </c>
      <c r="B95" s="58">
        <f>PRRAS!C105</f>
        <v>94</v>
      </c>
      <c r="C95" s="58">
        <f>PRRAS!D105</f>
        <v>0</v>
      </c>
      <c r="D95" s="58">
        <f>PRRAS!E105</f>
        <v>0</v>
      </c>
      <c r="E95" s="58">
        <v>0</v>
      </c>
      <c r="F95" s="58">
        <v>0</v>
      </c>
      <c r="G95" s="59">
        <f>(B95/1000)*(C95*1+D95*2)</f>
        <v>0</v>
      </c>
      <c r="H95" s="59">
        <f>ABS(C95-ROUND(C95,0))+ABS(D95-ROUND(D95,0))</f>
        <v>0</v>
      </c>
      <c r="I95" s="60">
        <v>0</v>
      </c>
    </row>
    <row r="96" spans="1:9" ht="12.75">
      <c r="A96" s="57">
        <v>151</v>
      </c>
      <c r="B96" s="58">
        <f>PRRAS!C106</f>
        <v>95</v>
      </c>
      <c r="C96" s="58">
        <f>PRRAS!D106</f>
        <v>0</v>
      </c>
      <c r="D96" s="58">
        <f>PRRAS!E106</f>
        <v>0</v>
      </c>
      <c r="E96" s="58">
        <v>0</v>
      </c>
      <c r="F96" s="58">
        <v>0</v>
      </c>
      <c r="G96" s="59">
        <f>(B96/1000)*(C96*1+D96*2)</f>
        <v>0</v>
      </c>
      <c r="H96" s="59">
        <f>ABS(C96-ROUND(C96,0))+ABS(D96-ROUND(D96,0))</f>
        <v>0</v>
      </c>
      <c r="I96" s="60">
        <v>0</v>
      </c>
    </row>
    <row r="97" spans="1:9" ht="12.75">
      <c r="A97" s="57">
        <v>151</v>
      </c>
      <c r="B97" s="58">
        <f>PRRAS!C107</f>
        <v>96</v>
      </c>
      <c r="C97" s="58">
        <f>PRRAS!D107</f>
        <v>0</v>
      </c>
      <c r="D97" s="58">
        <f>PRRAS!E107</f>
        <v>0</v>
      </c>
      <c r="E97" s="58">
        <v>0</v>
      </c>
      <c r="F97" s="58">
        <v>0</v>
      </c>
      <c r="G97" s="59">
        <f>(B97/1000)*(C97*1+D97*2)</f>
        <v>0</v>
      </c>
      <c r="H97" s="59">
        <f>ABS(C97-ROUND(C97,0))+ABS(D97-ROUND(D97,0))</f>
        <v>0</v>
      </c>
      <c r="I97" s="60">
        <v>0</v>
      </c>
    </row>
    <row r="98" spans="1:9" ht="12.75">
      <c r="A98" s="57">
        <v>151</v>
      </c>
      <c r="B98" s="58">
        <f>PRRAS!C108</f>
        <v>97</v>
      </c>
      <c r="C98" s="58">
        <f>PRRAS!D108</f>
        <v>0</v>
      </c>
      <c r="D98" s="58">
        <f>PRRAS!E108</f>
        <v>0</v>
      </c>
      <c r="E98" s="58">
        <v>0</v>
      </c>
      <c r="F98" s="58">
        <v>0</v>
      </c>
      <c r="G98" s="59">
        <f>(B98/1000)*(C98*1+D98*2)</f>
        <v>0</v>
      </c>
      <c r="H98" s="59">
        <f>ABS(C98-ROUND(C98,0))+ABS(D98-ROUND(D98,0))</f>
        <v>0</v>
      </c>
      <c r="I98" s="60">
        <v>0</v>
      </c>
    </row>
    <row r="99" spans="1:9" ht="12.75">
      <c r="A99" s="57">
        <v>151</v>
      </c>
      <c r="B99" s="58">
        <f>PRRAS!C109</f>
        <v>98</v>
      </c>
      <c r="C99" s="58">
        <f>PRRAS!D109</f>
        <v>0</v>
      </c>
      <c r="D99" s="58">
        <f>PRRAS!E109</f>
        <v>0</v>
      </c>
      <c r="E99" s="58">
        <v>0</v>
      </c>
      <c r="F99" s="58">
        <v>0</v>
      </c>
      <c r="G99" s="59">
        <f>(B99/1000)*(C99*1+D99*2)</f>
        <v>0</v>
      </c>
      <c r="H99" s="59">
        <f>ABS(C99-ROUND(C99,0))+ABS(D99-ROUND(D99,0))</f>
        <v>0</v>
      </c>
      <c r="I99" s="60">
        <v>0</v>
      </c>
    </row>
    <row r="100" spans="1:9" ht="12.75">
      <c r="A100" s="57">
        <v>151</v>
      </c>
      <c r="B100" s="58">
        <f>PRRAS!C110</f>
        <v>99</v>
      </c>
      <c r="C100" s="58">
        <f>PRRAS!D110</f>
        <v>0</v>
      </c>
      <c r="D100" s="58">
        <f>PRRAS!E110</f>
        <v>0</v>
      </c>
      <c r="E100" s="58">
        <v>0</v>
      </c>
      <c r="F100" s="58">
        <v>0</v>
      </c>
      <c r="G100" s="59">
        <f>(B100/1000)*(C100*1+D100*2)</f>
        <v>0</v>
      </c>
      <c r="H100" s="59">
        <f>ABS(C100-ROUND(C100,0))+ABS(D100-ROUND(D100,0))</f>
        <v>0</v>
      </c>
      <c r="I100" s="60">
        <v>0</v>
      </c>
    </row>
    <row r="101" spans="1:9" ht="12.75">
      <c r="A101" s="57">
        <v>151</v>
      </c>
      <c r="B101" s="58">
        <f>PRRAS!C111</f>
        <v>100</v>
      </c>
      <c r="C101" s="58">
        <f>PRRAS!D111</f>
        <v>0</v>
      </c>
      <c r="D101" s="58">
        <f>PRRAS!E111</f>
        <v>0</v>
      </c>
      <c r="E101" s="58">
        <v>0</v>
      </c>
      <c r="F101" s="58">
        <v>0</v>
      </c>
      <c r="G101" s="59">
        <f>(B101/1000)*(C101*1+D101*2)</f>
        <v>0</v>
      </c>
      <c r="H101" s="59">
        <f>ABS(C101-ROUND(C101,0))+ABS(D101-ROUND(D101,0))</f>
        <v>0</v>
      </c>
      <c r="I101" s="60">
        <v>0</v>
      </c>
    </row>
    <row r="102" spans="1:9" ht="12.75">
      <c r="A102" s="57">
        <v>151</v>
      </c>
      <c r="B102" s="58">
        <f>PRRAS!C112</f>
        <v>101</v>
      </c>
      <c r="C102" s="58">
        <f>PRRAS!D112</f>
        <v>0</v>
      </c>
      <c r="D102" s="58">
        <f>PRRAS!E112</f>
        <v>0</v>
      </c>
      <c r="E102" s="58">
        <v>0</v>
      </c>
      <c r="F102" s="58">
        <v>0</v>
      </c>
      <c r="G102" s="59">
        <f>(B102/1000)*(C102*1+D102*2)</f>
        <v>0</v>
      </c>
      <c r="H102" s="59">
        <f>ABS(C102-ROUND(C102,0))+ABS(D102-ROUND(D102,0))</f>
        <v>0</v>
      </c>
      <c r="I102" s="60">
        <v>0</v>
      </c>
    </row>
    <row r="103" spans="1:9" ht="12.75">
      <c r="A103" s="57">
        <v>151</v>
      </c>
      <c r="B103" s="58">
        <f>PRRAS!C113</f>
        <v>102</v>
      </c>
      <c r="C103" s="58">
        <f>PRRAS!D113</f>
        <v>0</v>
      </c>
      <c r="D103" s="58">
        <f>PRRAS!E113</f>
        <v>0</v>
      </c>
      <c r="E103" s="58">
        <v>0</v>
      </c>
      <c r="F103" s="58">
        <v>0</v>
      </c>
      <c r="G103" s="59">
        <f>(B103/1000)*(C103*1+D103*2)</f>
        <v>0</v>
      </c>
      <c r="H103" s="59">
        <f>ABS(C103-ROUND(C103,0))+ABS(D103-ROUND(D103,0))</f>
        <v>0</v>
      </c>
      <c r="I103" s="60">
        <v>0</v>
      </c>
    </row>
    <row r="104" spans="1:9" ht="12.75">
      <c r="A104" s="57">
        <v>151</v>
      </c>
      <c r="B104" s="58">
        <f>PRRAS!C114</f>
        <v>103</v>
      </c>
      <c r="C104" s="58">
        <f>PRRAS!D114</f>
        <v>0</v>
      </c>
      <c r="D104" s="58">
        <f>PRRAS!E114</f>
        <v>0</v>
      </c>
      <c r="E104" s="58">
        <v>0</v>
      </c>
      <c r="F104" s="58">
        <v>0</v>
      </c>
      <c r="G104" s="59">
        <f>(B104/1000)*(C104*1+D104*2)</f>
        <v>0</v>
      </c>
      <c r="H104" s="59">
        <f>ABS(C104-ROUND(C104,0))+ABS(D104-ROUND(D104,0))</f>
        <v>0</v>
      </c>
      <c r="I104" s="60">
        <v>0</v>
      </c>
    </row>
    <row r="105" spans="1:9" ht="12.75">
      <c r="A105" s="57">
        <v>151</v>
      </c>
      <c r="B105" s="58">
        <f>PRRAS!C115</f>
        <v>104</v>
      </c>
      <c r="C105" s="58">
        <f>PRRAS!D115</f>
        <v>0</v>
      </c>
      <c r="D105" s="58">
        <f>PRRAS!E115</f>
        <v>0</v>
      </c>
      <c r="E105" s="58">
        <v>0</v>
      </c>
      <c r="F105" s="58">
        <v>0</v>
      </c>
      <c r="G105" s="59">
        <f>(B105/1000)*(C105*1+D105*2)</f>
        <v>0</v>
      </c>
      <c r="H105" s="59">
        <f>ABS(C105-ROUND(C105,0))+ABS(D105-ROUND(D105,0))</f>
        <v>0</v>
      </c>
      <c r="I105" s="60">
        <v>0</v>
      </c>
    </row>
    <row r="106" spans="1:9" ht="12.75">
      <c r="A106" s="57">
        <v>151</v>
      </c>
      <c r="B106" s="58">
        <f>PRRAS!C116</f>
        <v>105</v>
      </c>
      <c r="C106" s="58">
        <f>PRRAS!D116</f>
        <v>15425408</v>
      </c>
      <c r="D106" s="58">
        <f>PRRAS!E116</f>
        <v>17000662</v>
      </c>
      <c r="E106" s="58">
        <v>0</v>
      </c>
      <c r="F106" s="58">
        <v>0</v>
      </c>
      <c r="G106" s="59">
        <f>(B106/1000)*(C106*1+D106*2)</f>
        <v>5189806.8599999994</v>
      </c>
      <c r="H106" s="59">
        <f>ABS(C106-ROUND(C106,0))+ABS(D106-ROUND(D106,0))</f>
        <v>0</v>
      </c>
      <c r="I106" s="60">
        <v>0</v>
      </c>
    </row>
    <row r="107" spans="1:9" ht="12.75">
      <c r="A107" s="57">
        <v>151</v>
      </c>
      <c r="B107" s="58">
        <f>PRRAS!C117</f>
        <v>106</v>
      </c>
      <c r="C107" s="58">
        <f>PRRAS!D117</f>
        <v>41804</v>
      </c>
      <c r="D107" s="58">
        <f>PRRAS!E117</f>
        <v>44249</v>
      </c>
      <c r="E107" s="58">
        <v>0</v>
      </c>
      <c r="F107" s="58">
        <v>0</v>
      </c>
      <c r="G107" s="59">
        <f>(B107/1000)*(C107*1+D107*2)</f>
        <v>13812.011999999999</v>
      </c>
      <c r="H107" s="59">
        <f>ABS(C107-ROUND(C107,0))+ABS(D107-ROUND(D107,0))</f>
        <v>0</v>
      </c>
      <c r="I107" s="60">
        <v>0</v>
      </c>
    </row>
    <row r="108" spans="1:9" ht="12.75">
      <c r="A108" s="57">
        <v>151</v>
      </c>
      <c r="B108" s="58">
        <f>PRRAS!C118</f>
        <v>107</v>
      </c>
      <c r="C108" s="58">
        <f>PRRAS!D118</f>
        <v>0</v>
      </c>
      <c r="D108" s="58">
        <f>PRRAS!E118</f>
        <v>0</v>
      </c>
      <c r="E108" s="58">
        <v>0</v>
      </c>
      <c r="F108" s="58">
        <v>0</v>
      </c>
      <c r="G108" s="59">
        <f>(B108/1000)*(C108*1+D108*2)</f>
        <v>0</v>
      </c>
      <c r="H108" s="59">
        <f>ABS(C108-ROUND(C108,0))+ABS(D108-ROUND(D108,0))</f>
        <v>0</v>
      </c>
      <c r="I108" s="60">
        <v>0</v>
      </c>
    </row>
    <row r="109" spans="1:9" ht="12.75">
      <c r="A109" s="57">
        <v>151</v>
      </c>
      <c r="B109" s="58">
        <f>PRRAS!C119</f>
        <v>108</v>
      </c>
      <c r="C109" s="58">
        <f>PRRAS!D119</f>
        <v>0</v>
      </c>
      <c r="D109" s="58">
        <f>PRRAS!E119</f>
        <v>0</v>
      </c>
      <c r="E109" s="58">
        <v>0</v>
      </c>
      <c r="F109" s="58">
        <v>0</v>
      </c>
      <c r="G109" s="59">
        <f>(B109/1000)*(C109*1+D109*2)</f>
        <v>0</v>
      </c>
      <c r="H109" s="59">
        <f>ABS(C109-ROUND(C109,0))+ABS(D109-ROUND(D109,0))</f>
        <v>0</v>
      </c>
      <c r="I109" s="60">
        <v>0</v>
      </c>
    </row>
    <row r="110" spans="1:9" ht="12.75">
      <c r="A110" s="57">
        <v>151</v>
      </c>
      <c r="B110" s="58">
        <f>PRRAS!C120</f>
        <v>109</v>
      </c>
      <c r="C110" s="58">
        <f>PRRAS!D120</f>
        <v>2683</v>
      </c>
      <c r="D110" s="58">
        <f>PRRAS!E120</f>
        <v>8964</v>
      </c>
      <c r="E110" s="58">
        <v>0</v>
      </c>
      <c r="F110" s="58">
        <v>0</v>
      </c>
      <c r="G110" s="59">
        <f>(B110/1000)*(C110*1+D110*2)</f>
        <v>2246.5990000000002</v>
      </c>
      <c r="H110" s="59">
        <f>ABS(C110-ROUND(C110,0))+ABS(D110-ROUND(D110,0))</f>
        <v>0</v>
      </c>
      <c r="I110" s="60">
        <v>0</v>
      </c>
    </row>
    <row r="111" spans="1:9" ht="12.75">
      <c r="A111" s="57">
        <v>151</v>
      </c>
      <c r="B111" s="58">
        <f>PRRAS!C121</f>
        <v>110</v>
      </c>
      <c r="C111" s="58">
        <f>PRRAS!D121</f>
        <v>39121</v>
      </c>
      <c r="D111" s="58">
        <f>PRRAS!E121</f>
        <v>35285</v>
      </c>
      <c r="E111" s="58">
        <v>0</v>
      </c>
      <c r="F111" s="58">
        <v>0</v>
      </c>
      <c r="G111" s="59">
        <f>(B111/1000)*(C111*1+D111*2)</f>
        <v>12066.01</v>
      </c>
      <c r="H111" s="59">
        <f>ABS(C111-ROUND(C111,0))+ABS(D111-ROUND(D111,0))</f>
        <v>0</v>
      </c>
      <c r="I111" s="60">
        <v>0</v>
      </c>
    </row>
    <row r="112" spans="1:9" ht="12.75">
      <c r="A112" s="57">
        <v>151</v>
      </c>
      <c r="B112" s="58">
        <f>PRRAS!C122</f>
        <v>111</v>
      </c>
      <c r="C112" s="58">
        <f>PRRAS!D122</f>
        <v>252105</v>
      </c>
      <c r="D112" s="58">
        <f>PRRAS!E122</f>
        <v>631981</v>
      </c>
      <c r="E112" s="58">
        <v>0</v>
      </c>
      <c r="F112" s="58">
        <v>0</v>
      </c>
      <c r="G112" s="59">
        <f>(B112/1000)*(C112*1+D112*2)</f>
        <v>168283.43700000001</v>
      </c>
      <c r="H112" s="59">
        <f>ABS(C112-ROUND(C112,0))+ABS(D112-ROUND(D112,0))</f>
        <v>0</v>
      </c>
      <c r="I112" s="60">
        <v>0</v>
      </c>
    </row>
    <row r="113" spans="1:9" ht="12.75">
      <c r="A113" s="57">
        <v>151</v>
      </c>
      <c r="B113" s="58">
        <f>PRRAS!C123</f>
        <v>112</v>
      </c>
      <c r="C113" s="58">
        <f>PRRAS!D123</f>
        <v>0</v>
      </c>
      <c r="D113" s="58">
        <f>PRRAS!E123</f>
        <v>0</v>
      </c>
      <c r="E113" s="58">
        <v>0</v>
      </c>
      <c r="F113" s="58">
        <v>0</v>
      </c>
      <c r="G113" s="59">
        <f>(B113/1000)*(C113*1+D113*2)</f>
        <v>0</v>
      </c>
      <c r="H113" s="59">
        <f>ABS(C113-ROUND(C113,0))+ABS(D113-ROUND(D113,0))</f>
        <v>0</v>
      </c>
      <c r="I113" s="60">
        <v>0</v>
      </c>
    </row>
    <row r="114" spans="1:9" ht="12.75">
      <c r="A114" s="57">
        <v>151</v>
      </c>
      <c r="B114" s="58">
        <f>PRRAS!C124</f>
        <v>113</v>
      </c>
      <c r="C114" s="58">
        <f>PRRAS!D124</f>
        <v>252105</v>
      </c>
      <c r="D114" s="58">
        <f>PRRAS!E124</f>
        <v>624667</v>
      </c>
      <c r="E114" s="58">
        <v>0</v>
      </c>
      <c r="F114" s="58">
        <v>0</v>
      </c>
      <c r="G114" s="59">
        <f>(B114/1000)*(C114*1+D114*2)</f>
        <v>169662.60700000002</v>
      </c>
      <c r="H114" s="59">
        <f>ABS(C114-ROUND(C114,0))+ABS(D114-ROUND(D114,0))</f>
        <v>0</v>
      </c>
      <c r="I114" s="60">
        <v>0</v>
      </c>
    </row>
    <row r="115" spans="1:9" ht="12.75">
      <c r="A115" s="57">
        <v>151</v>
      </c>
      <c r="B115" s="58">
        <f>PRRAS!C125</f>
        <v>114</v>
      </c>
      <c r="C115" s="58">
        <f>PRRAS!D125</f>
        <v>0</v>
      </c>
      <c r="D115" s="58">
        <f>PRRAS!E125</f>
        <v>0</v>
      </c>
      <c r="E115" s="58">
        <v>0</v>
      </c>
      <c r="F115" s="58">
        <v>0</v>
      </c>
      <c r="G115" s="59">
        <f>(B115/1000)*(C115*1+D115*2)</f>
        <v>0</v>
      </c>
      <c r="H115" s="59">
        <f>ABS(C115-ROUND(C115,0))+ABS(D115-ROUND(D115,0))</f>
        <v>0</v>
      </c>
      <c r="I115" s="60">
        <v>0</v>
      </c>
    </row>
    <row r="116" spans="1:9" ht="12.75">
      <c r="A116" s="57">
        <v>151</v>
      </c>
      <c r="B116" s="58">
        <f>PRRAS!C126</f>
        <v>115</v>
      </c>
      <c r="C116" s="58">
        <f>PRRAS!D126</f>
        <v>0</v>
      </c>
      <c r="D116" s="58">
        <f>PRRAS!E126</f>
        <v>0</v>
      </c>
      <c r="E116" s="58">
        <v>0</v>
      </c>
      <c r="F116" s="58">
        <v>0</v>
      </c>
      <c r="G116" s="59">
        <f>(B116/1000)*(C116*1+D116*2)</f>
        <v>0</v>
      </c>
      <c r="H116" s="59">
        <f>ABS(C116-ROUND(C116,0))+ABS(D116-ROUND(D116,0))</f>
        <v>0</v>
      </c>
      <c r="I116" s="60">
        <v>0</v>
      </c>
    </row>
    <row r="117" spans="1:9" ht="12.75">
      <c r="A117" s="57">
        <v>151</v>
      </c>
      <c r="B117" s="58">
        <f>PRRAS!C127</f>
        <v>116</v>
      </c>
      <c r="C117" s="58">
        <f>PRRAS!D127</f>
        <v>0</v>
      </c>
      <c r="D117" s="58">
        <f>PRRAS!E127</f>
        <v>7314</v>
      </c>
      <c r="E117" s="58">
        <v>0</v>
      </c>
      <c r="F117" s="58">
        <v>0</v>
      </c>
      <c r="G117" s="59">
        <f>(B117/1000)*(C117*1+D117*2)</f>
        <v>1696.8480000000002</v>
      </c>
      <c r="H117" s="59">
        <f>ABS(C117-ROUND(C117,0))+ABS(D117-ROUND(D117,0))</f>
        <v>0</v>
      </c>
      <c r="I117" s="60">
        <v>0</v>
      </c>
    </row>
    <row r="118" spans="1:9" ht="12.75">
      <c r="A118" s="57">
        <v>151</v>
      </c>
      <c r="B118" s="58">
        <f>PRRAS!C128</f>
        <v>117</v>
      </c>
      <c r="C118" s="58">
        <f>PRRAS!D128</f>
        <v>0</v>
      </c>
      <c r="D118" s="58">
        <f>PRRAS!E128</f>
        <v>0</v>
      </c>
      <c r="E118" s="58">
        <v>0</v>
      </c>
      <c r="F118" s="58">
        <v>0</v>
      </c>
      <c r="G118" s="59">
        <f>(B118/1000)*(C118*1+D118*2)</f>
        <v>0</v>
      </c>
      <c r="H118" s="59">
        <f>ABS(C118-ROUND(C118,0))+ABS(D118-ROUND(D118,0))</f>
        <v>0</v>
      </c>
      <c r="I118" s="60">
        <v>0</v>
      </c>
    </row>
    <row r="119" spans="1:9" ht="12.75">
      <c r="A119" s="57">
        <v>151</v>
      </c>
      <c r="B119" s="58">
        <f>PRRAS!C129</f>
        <v>118</v>
      </c>
      <c r="C119" s="58">
        <f>PRRAS!D129</f>
        <v>0</v>
      </c>
      <c r="D119" s="58">
        <f>PRRAS!E129</f>
        <v>0</v>
      </c>
      <c r="E119" s="58">
        <v>0</v>
      </c>
      <c r="F119" s="58">
        <v>0</v>
      </c>
      <c r="G119" s="59">
        <f>(B119/1000)*(C119*1+D119*2)</f>
        <v>0</v>
      </c>
      <c r="H119" s="59">
        <f>ABS(C119-ROUND(C119,0))+ABS(D119-ROUND(D119,0))</f>
        <v>0</v>
      </c>
      <c r="I119" s="60">
        <v>0</v>
      </c>
    </row>
    <row r="120" spans="1:9" ht="12.75">
      <c r="A120" s="57">
        <v>151</v>
      </c>
      <c r="B120" s="58">
        <f>PRRAS!C130</f>
        <v>119</v>
      </c>
      <c r="C120" s="58">
        <f>PRRAS!D130</f>
        <v>15131499</v>
      </c>
      <c r="D120" s="58">
        <f>PRRAS!E130</f>
        <v>16324432</v>
      </c>
      <c r="E120" s="58">
        <v>0</v>
      </c>
      <c r="F120" s="58">
        <v>0</v>
      </c>
      <c r="G120" s="59">
        <f>(B120/1000)*(C120*1+D120*2)</f>
        <v>5685863.1969999997</v>
      </c>
      <c r="H120" s="59">
        <f>ABS(C120-ROUND(C120,0))+ABS(D120-ROUND(D120,0))</f>
        <v>0</v>
      </c>
      <c r="I120" s="60">
        <v>0</v>
      </c>
    </row>
    <row r="121" spans="1:9" ht="12.75">
      <c r="A121" s="57">
        <v>151</v>
      </c>
      <c r="B121" s="58">
        <f>PRRAS!C131</f>
        <v>120</v>
      </c>
      <c r="C121" s="58">
        <f>PRRAS!D131</f>
        <v>2301458</v>
      </c>
      <c r="D121" s="58">
        <f>PRRAS!E131</f>
        <v>2163707</v>
      </c>
      <c r="E121" s="58">
        <v>0</v>
      </c>
      <c r="F121" s="58">
        <v>0</v>
      </c>
      <c r="G121" s="59">
        <f>(B121/1000)*(C121*1+D121*2)</f>
        <v>795464.64000000001</v>
      </c>
      <c r="H121" s="59">
        <f>ABS(C121-ROUND(C121,0))+ABS(D121-ROUND(D121,0))</f>
        <v>0</v>
      </c>
      <c r="I121" s="60">
        <v>0</v>
      </c>
    </row>
    <row r="122" spans="1:9" ht="12.75">
      <c r="A122" s="57">
        <v>151</v>
      </c>
      <c r="B122" s="58">
        <f>PRRAS!C132</f>
        <v>121</v>
      </c>
      <c r="C122" s="58">
        <f>PRRAS!D132</f>
        <v>12830041</v>
      </c>
      <c r="D122" s="58">
        <f>PRRAS!E132</f>
        <v>14160725</v>
      </c>
      <c r="E122" s="58">
        <v>0</v>
      </c>
      <c r="F122" s="58">
        <v>0</v>
      </c>
      <c r="G122" s="59">
        <f>(B122/1000)*(C122*1+D122*2)</f>
        <v>4979330.4110000003</v>
      </c>
      <c r="H122" s="59">
        <f>ABS(C122-ROUND(C122,0))+ABS(D122-ROUND(D122,0))</f>
        <v>0</v>
      </c>
      <c r="I122" s="60">
        <v>0</v>
      </c>
    </row>
    <row r="123" spans="1:9" ht="12.75">
      <c r="A123" s="57">
        <v>151</v>
      </c>
      <c r="B123" s="58">
        <f>PRRAS!C133</f>
        <v>122</v>
      </c>
      <c r="C123" s="58">
        <f>PRRAS!D133</f>
        <v>0</v>
      </c>
      <c r="D123" s="58">
        <f>PRRAS!E133</f>
        <v>0</v>
      </c>
      <c r="E123" s="58">
        <v>0</v>
      </c>
      <c r="F123" s="58">
        <v>0</v>
      </c>
      <c r="G123" s="59">
        <f>(B123/1000)*(C123*1+D123*2)</f>
        <v>0</v>
      </c>
      <c r="H123" s="59">
        <f>ABS(C123-ROUND(C123,0))+ABS(D123-ROUND(D123,0))</f>
        <v>0</v>
      </c>
      <c r="I123" s="60">
        <v>0</v>
      </c>
    </row>
    <row r="124" spans="1:9" ht="12.75">
      <c r="A124" s="57">
        <v>151</v>
      </c>
      <c r="B124" s="58">
        <f>PRRAS!C134</f>
        <v>123</v>
      </c>
      <c r="C124" s="58">
        <f>PRRAS!D134</f>
        <v>0</v>
      </c>
      <c r="D124" s="58">
        <f>PRRAS!E134</f>
        <v>0</v>
      </c>
      <c r="E124" s="58">
        <v>0</v>
      </c>
      <c r="F124" s="58">
        <v>0</v>
      </c>
      <c r="G124" s="59">
        <f>(B124/1000)*(C124*1+D124*2)</f>
        <v>0</v>
      </c>
      <c r="H124" s="59">
        <f>ABS(C124-ROUND(C124,0))+ABS(D124-ROUND(D124,0))</f>
        <v>0</v>
      </c>
      <c r="I124" s="60">
        <v>0</v>
      </c>
    </row>
    <row r="125" spans="1:9" ht="12.75">
      <c r="A125" s="57">
        <v>151</v>
      </c>
      <c r="B125" s="58">
        <f>PRRAS!C135</f>
        <v>124</v>
      </c>
      <c r="C125" s="58">
        <f>PRRAS!D135</f>
        <v>0</v>
      </c>
      <c r="D125" s="58">
        <f>PRRAS!E135</f>
        <v>0</v>
      </c>
      <c r="E125" s="58">
        <v>0</v>
      </c>
      <c r="F125" s="58">
        <v>0</v>
      </c>
      <c r="G125" s="59">
        <f>(B125/1000)*(C125*1+D125*2)</f>
        <v>0</v>
      </c>
      <c r="H125" s="59">
        <f>ABS(C125-ROUND(C125,0))+ABS(D125-ROUND(D125,0))</f>
        <v>0</v>
      </c>
      <c r="I125" s="60">
        <v>0</v>
      </c>
    </row>
    <row r="126" spans="1:9" ht="12.75">
      <c r="A126" s="57">
        <v>151</v>
      </c>
      <c r="B126" s="58">
        <f>PRRAS!C136</f>
        <v>125</v>
      </c>
      <c r="C126" s="58">
        <f>PRRAS!D136</f>
        <v>0</v>
      </c>
      <c r="D126" s="58">
        <f>PRRAS!E136</f>
        <v>0</v>
      </c>
      <c r="E126" s="58">
        <v>0</v>
      </c>
      <c r="F126" s="58">
        <v>0</v>
      </c>
      <c r="G126" s="59">
        <f>(B126/1000)*(C126*1+D126*2)</f>
        <v>0</v>
      </c>
      <c r="H126" s="59">
        <f>ABS(C126-ROUND(C126,0))+ABS(D126-ROUND(D126,0))</f>
        <v>0</v>
      </c>
      <c r="I126" s="60">
        <v>0</v>
      </c>
    </row>
    <row r="127" spans="1:9" ht="12.75">
      <c r="A127" s="57">
        <v>151</v>
      </c>
      <c r="B127" s="58">
        <f>PRRAS!C137</f>
        <v>126</v>
      </c>
      <c r="C127" s="58">
        <f>PRRAS!D137</f>
        <v>0</v>
      </c>
      <c r="D127" s="58">
        <f>PRRAS!E137</f>
        <v>0</v>
      </c>
      <c r="E127" s="58">
        <v>0</v>
      </c>
      <c r="F127" s="58">
        <v>0</v>
      </c>
      <c r="G127" s="59">
        <f>(B127/1000)*(C127*1+D127*2)</f>
        <v>0</v>
      </c>
      <c r="H127" s="59">
        <f>ABS(C127-ROUND(C127,0))+ABS(D127-ROUND(D127,0))</f>
        <v>0</v>
      </c>
      <c r="I127" s="60">
        <v>0</v>
      </c>
    </row>
    <row r="128" spans="1:9" ht="12.75">
      <c r="A128" s="57">
        <v>151</v>
      </c>
      <c r="B128" s="58">
        <f>PRRAS!C138</f>
        <v>127</v>
      </c>
      <c r="C128" s="58">
        <f>PRRAS!D138</f>
        <v>0</v>
      </c>
      <c r="D128" s="58">
        <f>PRRAS!E138</f>
        <v>0</v>
      </c>
      <c r="E128" s="58">
        <v>0</v>
      </c>
      <c r="F128" s="58">
        <v>0</v>
      </c>
      <c r="G128" s="59">
        <f>(B128/1000)*(C128*1+D128*2)</f>
        <v>0</v>
      </c>
      <c r="H128" s="59">
        <f>ABS(C128-ROUND(C128,0))+ABS(D128-ROUND(D128,0))</f>
        <v>0</v>
      </c>
      <c r="I128" s="60">
        <v>0</v>
      </c>
    </row>
    <row r="129" spans="1:9" ht="12.75">
      <c r="A129" s="57">
        <v>151</v>
      </c>
      <c r="B129" s="58">
        <f>PRRAS!C139</f>
        <v>128</v>
      </c>
      <c r="C129" s="58">
        <f>PRRAS!D139</f>
        <v>0</v>
      </c>
      <c r="D129" s="58">
        <f>PRRAS!E139</f>
        <v>0</v>
      </c>
      <c r="E129" s="58">
        <v>0</v>
      </c>
      <c r="F129" s="58">
        <v>0</v>
      </c>
      <c r="G129" s="59">
        <f>(B129/1000)*(C129*1+D129*2)</f>
        <v>0</v>
      </c>
      <c r="H129" s="59">
        <f>ABS(C129-ROUND(C129,0))+ABS(D129-ROUND(D129,0))</f>
        <v>0</v>
      </c>
      <c r="I129" s="60">
        <v>0</v>
      </c>
    </row>
    <row r="130" spans="1:9" ht="12.75">
      <c r="A130" s="57">
        <v>151</v>
      </c>
      <c r="B130" s="58">
        <f>PRRAS!C140</f>
        <v>129</v>
      </c>
      <c r="C130" s="58">
        <f>PRRAS!D140</f>
        <v>0</v>
      </c>
      <c r="D130" s="58">
        <f>PRRAS!E140</f>
        <v>0</v>
      </c>
      <c r="E130" s="58">
        <v>0</v>
      </c>
      <c r="F130" s="58">
        <v>0</v>
      </c>
      <c r="G130" s="59">
        <f t="shared" si="4" ref="G130:G193">(B130/1000)*(C130*1+D130*2)</f>
        <v>0</v>
      </c>
      <c r="H130" s="59">
        <f t="shared" si="5" ref="H130:H193">ABS(C130-ROUND(C130,0))+ABS(D130-ROUND(D130,0))</f>
        <v>0</v>
      </c>
      <c r="I130" s="60">
        <v>0</v>
      </c>
    </row>
    <row r="131" spans="1:9" ht="12.75">
      <c r="A131" s="57">
        <v>151</v>
      </c>
      <c r="B131" s="58">
        <f>PRRAS!C141</f>
        <v>130</v>
      </c>
      <c r="C131" s="58">
        <f>PRRAS!D141</f>
        <v>0</v>
      </c>
      <c r="D131" s="58">
        <f>PRRAS!E141</f>
        <v>0</v>
      </c>
      <c r="E131" s="58">
        <v>0</v>
      </c>
      <c r="F131" s="58">
        <v>0</v>
      </c>
      <c r="G131" s="59">
        <f>(B131/1000)*(C131*1+D131*2)</f>
        <v>0</v>
      </c>
      <c r="H131" s="59">
        <f>ABS(C131-ROUND(C131,0))+ABS(D131-ROUND(D131,0))</f>
        <v>0</v>
      </c>
      <c r="I131" s="60">
        <v>0</v>
      </c>
    </row>
    <row r="132" spans="1:9" ht="12.75">
      <c r="A132" s="57">
        <v>151</v>
      </c>
      <c r="B132" s="58">
        <f>PRRAS!C142</f>
        <v>131</v>
      </c>
      <c r="C132" s="58">
        <f>PRRAS!D142</f>
        <v>0</v>
      </c>
      <c r="D132" s="58">
        <f>PRRAS!E142</f>
        <v>0</v>
      </c>
      <c r="E132" s="58">
        <v>0</v>
      </c>
      <c r="F132" s="58">
        <v>0</v>
      </c>
      <c r="G132" s="59">
        <f>(B132/1000)*(C132*1+D132*2)</f>
        <v>0</v>
      </c>
      <c r="H132" s="59">
        <f>ABS(C132-ROUND(C132,0))+ABS(D132-ROUND(D132,0))</f>
        <v>0</v>
      </c>
      <c r="I132" s="60">
        <v>0</v>
      </c>
    </row>
    <row r="133" spans="1:9" ht="12.75">
      <c r="A133" s="57">
        <v>151</v>
      </c>
      <c r="B133" s="58">
        <f>PRRAS!C143</f>
        <v>132</v>
      </c>
      <c r="C133" s="58">
        <f>PRRAS!D143</f>
        <v>0</v>
      </c>
      <c r="D133" s="58">
        <f>PRRAS!E143</f>
        <v>0</v>
      </c>
      <c r="E133" s="58">
        <v>0</v>
      </c>
      <c r="F133" s="58">
        <v>0</v>
      </c>
      <c r="G133" s="59">
        <f>(B133/1000)*(C133*1+D133*2)</f>
        <v>0</v>
      </c>
      <c r="H133" s="59">
        <f>ABS(C133-ROUND(C133,0))+ABS(D133-ROUND(D133,0))</f>
        <v>0</v>
      </c>
      <c r="I133" s="60">
        <v>0</v>
      </c>
    </row>
    <row r="134" spans="1:9" ht="12.75">
      <c r="A134" s="57">
        <v>151</v>
      </c>
      <c r="B134" s="58">
        <f>PRRAS!C144</f>
        <v>133</v>
      </c>
      <c r="C134" s="58">
        <f>PRRAS!D144</f>
        <v>0</v>
      </c>
      <c r="D134" s="58">
        <f>PRRAS!E144</f>
        <v>0</v>
      </c>
      <c r="E134" s="58">
        <v>0</v>
      </c>
      <c r="F134" s="58">
        <v>0</v>
      </c>
      <c r="G134" s="59">
        <f>(B134/1000)*(C134*1+D134*2)</f>
        <v>0</v>
      </c>
      <c r="H134" s="59">
        <f>ABS(C134-ROUND(C134,0))+ABS(D134-ROUND(D134,0))</f>
        <v>0</v>
      </c>
      <c r="I134" s="60">
        <v>0</v>
      </c>
    </row>
    <row r="135" spans="1:9" ht="12.75">
      <c r="A135" s="57">
        <v>151</v>
      </c>
      <c r="B135" s="58">
        <f>PRRAS!C145</f>
        <v>134</v>
      </c>
      <c r="C135" s="58">
        <f>PRRAS!D145</f>
        <v>0</v>
      </c>
      <c r="D135" s="58">
        <f>PRRAS!E145</f>
        <v>0</v>
      </c>
      <c r="E135" s="58">
        <v>0</v>
      </c>
      <c r="F135" s="58">
        <v>0</v>
      </c>
      <c r="G135" s="59">
        <f>(B135/1000)*(C135*1+D135*2)</f>
        <v>0</v>
      </c>
      <c r="H135" s="59">
        <f>ABS(C135-ROUND(C135,0))+ABS(D135-ROUND(D135,0))</f>
        <v>0</v>
      </c>
      <c r="I135" s="60">
        <v>0</v>
      </c>
    </row>
    <row r="136" spans="1:9" ht="12.75">
      <c r="A136" s="57">
        <v>151</v>
      </c>
      <c r="B136" s="58">
        <f>PRRAS!C146</f>
        <v>135</v>
      </c>
      <c r="C136" s="58">
        <f>PRRAS!D146</f>
        <v>0</v>
      </c>
      <c r="D136" s="58">
        <f>PRRAS!E146</f>
        <v>0</v>
      </c>
      <c r="E136" s="58">
        <v>0</v>
      </c>
      <c r="F136" s="58">
        <v>0</v>
      </c>
      <c r="G136" s="59">
        <f>(B136/1000)*(C136*1+D136*2)</f>
        <v>0</v>
      </c>
      <c r="H136" s="59">
        <f>ABS(C136-ROUND(C136,0))+ABS(D136-ROUND(D136,0))</f>
        <v>0</v>
      </c>
      <c r="I136" s="60">
        <v>0</v>
      </c>
    </row>
    <row r="137" spans="1:9" ht="12.75">
      <c r="A137" s="57">
        <v>151</v>
      </c>
      <c r="B137" s="58">
        <f>PRRAS!C147</f>
        <v>136</v>
      </c>
      <c r="C137" s="58">
        <f>PRRAS!D147</f>
        <v>107344</v>
      </c>
      <c r="D137" s="58">
        <f>PRRAS!E147</f>
        <v>43786</v>
      </c>
      <c r="E137" s="58">
        <v>0</v>
      </c>
      <c r="F137" s="58">
        <v>0</v>
      </c>
      <c r="G137" s="59">
        <f>(B137/1000)*(C137*1+D137*2)</f>
        <v>26508.576000000001</v>
      </c>
      <c r="H137" s="59">
        <f>ABS(C137-ROUND(C137,0))+ABS(D137-ROUND(D137,0))</f>
        <v>0</v>
      </c>
      <c r="I137" s="60">
        <v>0</v>
      </c>
    </row>
    <row r="138" spans="1:9" ht="12.75">
      <c r="A138" s="57">
        <v>151</v>
      </c>
      <c r="B138" s="58">
        <f>PRRAS!C148</f>
        <v>137</v>
      </c>
      <c r="C138" s="58">
        <f>PRRAS!D148</f>
        <v>1200</v>
      </c>
      <c r="D138" s="58">
        <f>PRRAS!E148</f>
        <v>400</v>
      </c>
      <c r="E138" s="58">
        <v>0</v>
      </c>
      <c r="F138" s="58">
        <v>0</v>
      </c>
      <c r="G138" s="59">
        <f>(B138/1000)*(C138*1+D138*2)</f>
        <v>274</v>
      </c>
      <c r="H138" s="59">
        <f>ABS(C138-ROUND(C138,0))+ABS(D138-ROUND(D138,0))</f>
        <v>0</v>
      </c>
      <c r="I138" s="60">
        <v>0</v>
      </c>
    </row>
    <row r="139" spans="1:9" ht="12.75">
      <c r="A139" s="57">
        <v>151</v>
      </c>
      <c r="B139" s="58">
        <f>PRRAS!C149</f>
        <v>138</v>
      </c>
      <c r="C139" s="58">
        <f>PRRAS!D149</f>
        <v>0</v>
      </c>
      <c r="D139" s="58">
        <f>PRRAS!E149</f>
        <v>0</v>
      </c>
      <c r="E139" s="58">
        <v>0</v>
      </c>
      <c r="F139" s="58">
        <v>0</v>
      </c>
      <c r="G139" s="59">
        <f>(B139/1000)*(C139*1+D139*2)</f>
        <v>0</v>
      </c>
      <c r="H139" s="59">
        <f>ABS(C139-ROUND(C139,0))+ABS(D139-ROUND(D139,0))</f>
        <v>0</v>
      </c>
      <c r="I139" s="60">
        <v>0</v>
      </c>
    </row>
    <row r="140" spans="1:9" ht="12.75">
      <c r="A140" s="57">
        <v>151</v>
      </c>
      <c r="B140" s="58">
        <f>PRRAS!C150</f>
        <v>139</v>
      </c>
      <c r="C140" s="58">
        <f>PRRAS!D150</f>
        <v>0</v>
      </c>
      <c r="D140" s="58">
        <f>PRRAS!E150</f>
        <v>0</v>
      </c>
      <c r="E140" s="58">
        <v>0</v>
      </c>
      <c r="F140" s="58">
        <v>0</v>
      </c>
      <c r="G140" s="59">
        <f>(B140/1000)*(C140*1+D140*2)</f>
        <v>0</v>
      </c>
      <c r="H140" s="59">
        <f>ABS(C140-ROUND(C140,0))+ABS(D140-ROUND(D140,0))</f>
        <v>0</v>
      </c>
      <c r="I140" s="60">
        <v>0</v>
      </c>
    </row>
    <row r="141" spans="1:9" ht="12.75">
      <c r="A141" s="57">
        <v>151</v>
      </c>
      <c r="B141" s="58">
        <f>PRRAS!C151</f>
        <v>140</v>
      </c>
      <c r="C141" s="58">
        <f>PRRAS!D151</f>
        <v>0</v>
      </c>
      <c r="D141" s="58">
        <f>PRRAS!E151</f>
        <v>0</v>
      </c>
      <c r="E141" s="58">
        <v>0</v>
      </c>
      <c r="F141" s="58">
        <v>0</v>
      </c>
      <c r="G141" s="59">
        <f>(B141/1000)*(C141*1+D141*2)</f>
        <v>0</v>
      </c>
      <c r="H141" s="59">
        <f>ABS(C141-ROUND(C141,0))+ABS(D141-ROUND(D141,0))</f>
        <v>0</v>
      </c>
      <c r="I141" s="60">
        <v>0</v>
      </c>
    </row>
    <row r="142" spans="1:9" ht="12.75">
      <c r="A142" s="57">
        <v>151</v>
      </c>
      <c r="B142" s="58">
        <f>PRRAS!C152</f>
        <v>141</v>
      </c>
      <c r="C142" s="58">
        <f>PRRAS!D152</f>
        <v>0</v>
      </c>
      <c r="D142" s="58">
        <f>PRRAS!E152</f>
        <v>0</v>
      </c>
      <c r="E142" s="58">
        <v>0</v>
      </c>
      <c r="F142" s="58">
        <v>0</v>
      </c>
      <c r="G142" s="59">
        <f>(B142/1000)*(C142*1+D142*2)</f>
        <v>0</v>
      </c>
      <c r="H142" s="59">
        <f>ABS(C142-ROUND(C142,0))+ABS(D142-ROUND(D142,0))</f>
        <v>0</v>
      </c>
      <c r="I142" s="60">
        <v>0</v>
      </c>
    </row>
    <row r="143" spans="1:9" ht="12.75">
      <c r="A143" s="57">
        <v>151</v>
      </c>
      <c r="B143" s="58">
        <f>PRRAS!C153</f>
        <v>142</v>
      </c>
      <c r="C143" s="58">
        <f>PRRAS!D153</f>
        <v>0</v>
      </c>
      <c r="D143" s="58">
        <f>PRRAS!E153</f>
        <v>0</v>
      </c>
      <c r="E143" s="58">
        <v>0</v>
      </c>
      <c r="F143" s="58">
        <v>0</v>
      </c>
      <c r="G143" s="59">
        <f>(B143/1000)*(C143*1+D143*2)</f>
        <v>0</v>
      </c>
      <c r="H143" s="59">
        <f>ABS(C143-ROUND(C143,0))+ABS(D143-ROUND(D143,0))</f>
        <v>0</v>
      </c>
      <c r="I143" s="60">
        <v>0</v>
      </c>
    </row>
    <row r="144" spans="1:9" ht="12.75">
      <c r="A144" s="57">
        <v>151</v>
      </c>
      <c r="B144" s="58">
        <f>PRRAS!C154</f>
        <v>143</v>
      </c>
      <c r="C144" s="58">
        <f>PRRAS!D154</f>
        <v>0</v>
      </c>
      <c r="D144" s="58">
        <f>PRRAS!E154</f>
        <v>0</v>
      </c>
      <c r="E144" s="58">
        <v>0</v>
      </c>
      <c r="F144" s="58">
        <v>0</v>
      </c>
      <c r="G144" s="59">
        <f>(B144/1000)*(C144*1+D144*2)</f>
        <v>0</v>
      </c>
      <c r="H144" s="59">
        <f>ABS(C144-ROUND(C144,0))+ABS(D144-ROUND(D144,0))</f>
        <v>0</v>
      </c>
      <c r="I144" s="60">
        <v>0</v>
      </c>
    </row>
    <row r="145" spans="1:9" ht="12.75">
      <c r="A145" s="57">
        <v>151</v>
      </c>
      <c r="B145" s="58">
        <f>PRRAS!C155</f>
        <v>144</v>
      </c>
      <c r="C145" s="58">
        <f>PRRAS!D155</f>
        <v>0</v>
      </c>
      <c r="D145" s="58">
        <f>PRRAS!E155</f>
        <v>0</v>
      </c>
      <c r="E145" s="58">
        <v>0</v>
      </c>
      <c r="F145" s="58">
        <v>0</v>
      </c>
      <c r="G145" s="59">
        <f>(B145/1000)*(C145*1+D145*2)</f>
        <v>0</v>
      </c>
      <c r="H145" s="59">
        <f>ABS(C145-ROUND(C145,0))+ABS(D145-ROUND(D145,0))</f>
        <v>0</v>
      </c>
      <c r="I145" s="60">
        <v>0</v>
      </c>
    </row>
    <row r="146" spans="1:9" ht="12.75">
      <c r="A146" s="57">
        <v>151</v>
      </c>
      <c r="B146" s="58">
        <f>PRRAS!C156</f>
        <v>145</v>
      </c>
      <c r="C146" s="58">
        <f>PRRAS!D156</f>
        <v>0</v>
      </c>
      <c r="D146" s="58">
        <f>PRRAS!E156</f>
        <v>0</v>
      </c>
      <c r="E146" s="58">
        <v>0</v>
      </c>
      <c r="F146" s="58">
        <v>0</v>
      </c>
      <c r="G146" s="59">
        <f>(B146/1000)*(C146*1+D146*2)</f>
        <v>0</v>
      </c>
      <c r="H146" s="59">
        <f>ABS(C146-ROUND(C146,0))+ABS(D146-ROUND(D146,0))</f>
        <v>0</v>
      </c>
      <c r="I146" s="60">
        <v>0</v>
      </c>
    </row>
    <row r="147" spans="1:9" ht="12.75">
      <c r="A147" s="57">
        <v>151</v>
      </c>
      <c r="B147" s="58">
        <f>PRRAS!C157</f>
        <v>146</v>
      </c>
      <c r="C147" s="58">
        <f>PRRAS!D157</f>
        <v>1200</v>
      </c>
      <c r="D147" s="58">
        <f>PRRAS!E157</f>
        <v>400</v>
      </c>
      <c r="E147" s="58">
        <v>0</v>
      </c>
      <c r="F147" s="58">
        <v>0</v>
      </c>
      <c r="G147" s="59">
        <f>(B147/1000)*(C147*1+D147*2)</f>
        <v>292</v>
      </c>
      <c r="H147" s="59">
        <f>ABS(C147-ROUND(C147,0))+ABS(D147-ROUND(D147,0))</f>
        <v>0</v>
      </c>
      <c r="I147" s="60">
        <v>0</v>
      </c>
    </row>
    <row r="148" spans="1:9" ht="12.75">
      <c r="A148" s="57">
        <v>151</v>
      </c>
      <c r="B148" s="58">
        <f>PRRAS!C158</f>
        <v>147</v>
      </c>
      <c r="C148" s="58">
        <f>PRRAS!D158</f>
        <v>106144</v>
      </c>
      <c r="D148" s="58">
        <f>PRRAS!E158</f>
        <v>43386</v>
      </c>
      <c r="E148" s="58">
        <v>0</v>
      </c>
      <c r="F148" s="58">
        <v>0</v>
      </c>
      <c r="G148" s="59">
        <f>(B148/1000)*(C148*1+D148*2)</f>
        <v>28358.651999999998</v>
      </c>
      <c r="H148" s="59">
        <f>ABS(C148-ROUND(C148,0))+ABS(D148-ROUND(D148,0))</f>
        <v>0</v>
      </c>
      <c r="I148" s="60">
        <v>0</v>
      </c>
    </row>
    <row r="149" spans="1:9" ht="12.75">
      <c r="A149" s="57">
        <v>151</v>
      </c>
      <c r="B149" s="58">
        <f>PRRAS!C159</f>
        <v>148</v>
      </c>
      <c r="C149" s="58">
        <f>PRRAS!D159</f>
        <v>23308620</v>
      </c>
      <c r="D149" s="58">
        <f>PRRAS!E159</f>
        <v>20238626</v>
      </c>
      <c r="E149" s="58">
        <v>0</v>
      </c>
      <c r="F149" s="58">
        <v>0</v>
      </c>
      <c r="G149" s="59">
        <f>(B149/1000)*(C149*1+D149*2)</f>
        <v>9440309.0559999999</v>
      </c>
      <c r="H149" s="59">
        <f>ABS(C149-ROUND(C149,0))+ABS(D149-ROUND(D149,0))</f>
        <v>0</v>
      </c>
      <c r="I149" s="60">
        <v>0</v>
      </c>
    </row>
    <row r="150" spans="1:9" ht="12.75">
      <c r="A150" s="57">
        <v>151</v>
      </c>
      <c r="B150" s="58">
        <f>PRRAS!C160</f>
        <v>149</v>
      </c>
      <c r="C150" s="58">
        <f>PRRAS!D160</f>
        <v>1950081</v>
      </c>
      <c r="D150" s="58">
        <f>PRRAS!E160</f>
        <v>1811325</v>
      </c>
      <c r="E150" s="58">
        <v>0</v>
      </c>
      <c r="F150" s="58">
        <v>0</v>
      </c>
      <c r="G150" s="59">
        <f>(B150/1000)*(C150*1+D150*2)</f>
        <v>830336.91899999999</v>
      </c>
      <c r="H150" s="59">
        <f>ABS(C150-ROUND(C150,0))+ABS(D150-ROUND(D150,0))</f>
        <v>0</v>
      </c>
      <c r="I150" s="60">
        <v>0</v>
      </c>
    </row>
    <row r="151" spans="1:9" ht="12.75">
      <c r="A151" s="57">
        <v>151</v>
      </c>
      <c r="B151" s="58">
        <f>PRRAS!C161</f>
        <v>150</v>
      </c>
      <c r="C151" s="58">
        <f>PRRAS!D161</f>
        <v>1317500</v>
      </c>
      <c r="D151" s="58">
        <f>PRRAS!E161</f>
        <v>1230555</v>
      </c>
      <c r="E151" s="58">
        <v>0</v>
      </c>
      <c r="F151" s="58">
        <v>0</v>
      </c>
      <c r="G151" s="59">
        <f>(B151/1000)*(C151*1+D151*2)</f>
        <v>566791.5</v>
      </c>
      <c r="H151" s="59">
        <f>ABS(C151-ROUND(C151,0))+ABS(D151-ROUND(D151,0))</f>
        <v>0</v>
      </c>
      <c r="I151" s="60">
        <v>0</v>
      </c>
    </row>
    <row r="152" spans="1:9" ht="12.75">
      <c r="A152" s="57">
        <v>151</v>
      </c>
      <c r="B152" s="58">
        <f>PRRAS!C162</f>
        <v>151</v>
      </c>
      <c r="C152" s="58">
        <f>PRRAS!D162</f>
        <v>1317500</v>
      </c>
      <c r="D152" s="58">
        <f>PRRAS!E162</f>
        <v>1230555</v>
      </c>
      <c r="E152" s="58">
        <v>0</v>
      </c>
      <c r="F152" s="58">
        <v>0</v>
      </c>
      <c r="G152" s="59">
        <f>(B152/1000)*(C152*1+D152*2)</f>
        <v>570570.10999999999</v>
      </c>
      <c r="H152" s="59">
        <f>ABS(C152-ROUND(C152,0))+ABS(D152-ROUND(D152,0))</f>
        <v>0</v>
      </c>
      <c r="I152" s="60">
        <v>0</v>
      </c>
    </row>
    <row r="153" spans="1:9" ht="12.75">
      <c r="A153" s="57">
        <v>151</v>
      </c>
      <c r="B153" s="58">
        <f>PRRAS!C163</f>
        <v>152</v>
      </c>
      <c r="C153" s="58">
        <f>PRRAS!D163</f>
        <v>0</v>
      </c>
      <c r="D153" s="58">
        <f>PRRAS!E163</f>
        <v>0</v>
      </c>
      <c r="E153" s="58">
        <v>0</v>
      </c>
      <c r="F153" s="58">
        <v>0</v>
      </c>
      <c r="G153" s="59">
        <f>(B153/1000)*(C153*1+D153*2)</f>
        <v>0</v>
      </c>
      <c r="H153" s="59">
        <f>ABS(C153-ROUND(C153,0))+ABS(D153-ROUND(D153,0))</f>
        <v>0</v>
      </c>
      <c r="I153" s="60">
        <v>0</v>
      </c>
    </row>
    <row r="154" spans="1:9" ht="12.75">
      <c r="A154" s="57">
        <v>151</v>
      </c>
      <c r="B154" s="58">
        <f>PRRAS!C164</f>
        <v>153</v>
      </c>
      <c r="C154" s="58">
        <f>PRRAS!D164</f>
        <v>0</v>
      </c>
      <c r="D154" s="58">
        <f>PRRAS!E164</f>
        <v>0</v>
      </c>
      <c r="E154" s="58">
        <v>0</v>
      </c>
      <c r="F154" s="58">
        <v>0</v>
      </c>
      <c r="G154" s="59">
        <f>(B154/1000)*(C154*1+D154*2)</f>
        <v>0</v>
      </c>
      <c r="H154" s="59">
        <f>ABS(C154-ROUND(C154,0))+ABS(D154-ROUND(D154,0))</f>
        <v>0</v>
      </c>
      <c r="I154" s="60">
        <v>0</v>
      </c>
    </row>
    <row r="155" spans="1:9" ht="12.75">
      <c r="A155" s="57">
        <v>151</v>
      </c>
      <c r="B155" s="58">
        <f>PRRAS!C165</f>
        <v>154</v>
      </c>
      <c r="C155" s="58">
        <f>PRRAS!D165</f>
        <v>0</v>
      </c>
      <c r="D155" s="58">
        <f>PRRAS!E165</f>
        <v>0</v>
      </c>
      <c r="E155" s="58">
        <v>0</v>
      </c>
      <c r="F155" s="58">
        <v>0</v>
      </c>
      <c r="G155" s="59">
        <f>(B155/1000)*(C155*1+D155*2)</f>
        <v>0</v>
      </c>
      <c r="H155" s="59">
        <f>ABS(C155-ROUND(C155,0))+ABS(D155-ROUND(D155,0))</f>
        <v>0</v>
      </c>
      <c r="I155" s="60">
        <v>0</v>
      </c>
    </row>
    <row r="156" spans="1:9" ht="12.75">
      <c r="A156" s="57">
        <v>151</v>
      </c>
      <c r="B156" s="58">
        <f>PRRAS!C166</f>
        <v>155</v>
      </c>
      <c r="C156" s="58">
        <f>PRRAS!D166</f>
        <v>2400</v>
      </c>
      <c r="D156" s="58">
        <f>PRRAS!E166</f>
        <v>10400</v>
      </c>
      <c r="E156" s="58">
        <v>0</v>
      </c>
      <c r="F156" s="58">
        <v>0</v>
      </c>
      <c r="G156" s="59">
        <f>(B156/1000)*(C156*1+D156*2)</f>
        <v>3596</v>
      </c>
      <c r="H156" s="59">
        <f>ABS(C156-ROUND(C156,0))+ABS(D156-ROUND(D156,0))</f>
        <v>0</v>
      </c>
      <c r="I156" s="60">
        <v>0</v>
      </c>
    </row>
    <row r="157" spans="1:9" ht="12.75">
      <c r="A157" s="57">
        <v>151</v>
      </c>
      <c r="B157" s="58">
        <f>PRRAS!C167</f>
        <v>156</v>
      </c>
      <c r="C157" s="58">
        <f>PRRAS!D167</f>
        <v>630181</v>
      </c>
      <c r="D157" s="58">
        <f>PRRAS!E167</f>
        <v>570370</v>
      </c>
      <c r="E157" s="58">
        <v>0</v>
      </c>
      <c r="F157" s="58">
        <v>0</v>
      </c>
      <c r="G157" s="59">
        <f>(B157/1000)*(C157*1+D157*2)</f>
        <v>276263.67599999998</v>
      </c>
      <c r="H157" s="59">
        <f>ABS(C157-ROUND(C157,0))+ABS(D157-ROUND(D157,0))</f>
        <v>0</v>
      </c>
      <c r="I157" s="60">
        <v>0</v>
      </c>
    </row>
    <row r="158" spans="1:9" ht="12.75">
      <c r="A158" s="57">
        <v>151</v>
      </c>
      <c r="B158" s="58">
        <f>PRRAS!C168</f>
        <v>157</v>
      </c>
      <c r="C158" s="58">
        <f>PRRAS!D168</f>
        <v>338807</v>
      </c>
      <c r="D158" s="58">
        <f>PRRAS!E168</f>
        <v>306654</v>
      </c>
      <c r="E158" s="58">
        <v>0</v>
      </c>
      <c r="F158" s="58">
        <v>0</v>
      </c>
      <c r="G158" s="59">
        <f>(B158/1000)*(C158*1+D158*2)</f>
        <v>149482.05499999999</v>
      </c>
      <c r="H158" s="59">
        <f>ABS(C158-ROUND(C158,0))+ABS(D158-ROUND(D158,0))</f>
        <v>0</v>
      </c>
      <c r="I158" s="60">
        <v>0</v>
      </c>
    </row>
    <row r="159" spans="1:9" ht="12.75">
      <c r="A159" s="57">
        <v>151</v>
      </c>
      <c r="B159" s="58">
        <f>PRRAS!C169</f>
        <v>158</v>
      </c>
      <c r="C159" s="58">
        <f>PRRAS!D169</f>
        <v>262575</v>
      </c>
      <c r="D159" s="58">
        <f>PRRAS!E169</f>
        <v>237651</v>
      </c>
      <c r="E159" s="58">
        <v>0</v>
      </c>
      <c r="F159" s="58">
        <v>0</v>
      </c>
      <c r="G159" s="59">
        <f>(B159/1000)*(C159*1+D159*2)</f>
        <v>116584.56600000001</v>
      </c>
      <c r="H159" s="59">
        <f>ABS(C159-ROUND(C159,0))+ABS(D159-ROUND(D159,0))</f>
        <v>0</v>
      </c>
      <c r="I159" s="60">
        <v>0</v>
      </c>
    </row>
    <row r="160" spans="1:9" ht="12.75">
      <c r="A160" s="57">
        <v>151</v>
      </c>
      <c r="B160" s="58">
        <f>PRRAS!C170</f>
        <v>159</v>
      </c>
      <c r="C160" s="58">
        <f>PRRAS!D170</f>
        <v>28799</v>
      </c>
      <c r="D160" s="58">
        <f>PRRAS!E170</f>
        <v>26065</v>
      </c>
      <c r="E160" s="58">
        <v>0</v>
      </c>
      <c r="F160" s="58">
        <v>0</v>
      </c>
      <c r="G160" s="59">
        <f>(B160/1000)*(C160*1+D160*2)</f>
        <v>12867.710999999999</v>
      </c>
      <c r="H160" s="59">
        <f>ABS(C160-ROUND(C160,0))+ABS(D160-ROUND(D160,0))</f>
        <v>0</v>
      </c>
      <c r="I160" s="60">
        <v>0</v>
      </c>
    </row>
    <row r="161" spans="1:9" ht="12.75">
      <c r="A161" s="57">
        <v>151</v>
      </c>
      <c r="B161" s="58">
        <f>PRRAS!C171</f>
        <v>160</v>
      </c>
      <c r="C161" s="58">
        <f>PRRAS!D171</f>
        <v>6992317</v>
      </c>
      <c r="D161" s="58">
        <f>PRRAS!E171</f>
        <v>6962586</v>
      </c>
      <c r="E161" s="58">
        <v>0</v>
      </c>
      <c r="F161" s="58">
        <v>0</v>
      </c>
      <c r="G161" s="59">
        <f>(B161/1000)*(C161*1+D161*2)</f>
        <v>3346798.2400000002</v>
      </c>
      <c r="H161" s="59">
        <f>ABS(C161-ROUND(C161,0))+ABS(D161-ROUND(D161,0))</f>
        <v>0</v>
      </c>
      <c r="I161" s="60">
        <v>0</v>
      </c>
    </row>
    <row r="162" spans="1:9" ht="12.75">
      <c r="A162" s="57">
        <v>151</v>
      </c>
      <c r="B162" s="58">
        <f>PRRAS!C172</f>
        <v>161</v>
      </c>
      <c r="C162" s="58">
        <f>PRRAS!D172</f>
        <v>140351</v>
      </c>
      <c r="D162" s="58">
        <f>PRRAS!E172</f>
        <v>209313</v>
      </c>
      <c r="E162" s="58">
        <v>0</v>
      </c>
      <c r="F162" s="58">
        <v>0</v>
      </c>
      <c r="G162" s="59">
        <f>(B162/1000)*(C162*1+D162*2)</f>
        <v>89995.297000000006</v>
      </c>
      <c r="H162" s="59">
        <f>ABS(C162-ROUND(C162,0))+ABS(D162-ROUND(D162,0))</f>
        <v>0</v>
      </c>
      <c r="I162" s="60">
        <v>0</v>
      </c>
    </row>
    <row r="163" spans="1:9" ht="12.75">
      <c r="A163" s="57">
        <v>151</v>
      </c>
      <c r="B163" s="58">
        <f>PRRAS!C173</f>
        <v>162</v>
      </c>
      <c r="C163" s="58">
        <f>PRRAS!D173</f>
        <v>67647</v>
      </c>
      <c r="D163" s="58">
        <f>PRRAS!E173</f>
        <v>76695</v>
      </c>
      <c r="E163" s="58">
        <v>0</v>
      </c>
      <c r="F163" s="58">
        <v>0</v>
      </c>
      <c r="G163" s="59">
        <f>(B163/1000)*(C163*1+D163*2)</f>
        <v>35807.993999999999</v>
      </c>
      <c r="H163" s="59">
        <f>ABS(C163-ROUND(C163,0))+ABS(D163-ROUND(D163,0))</f>
        <v>0</v>
      </c>
      <c r="I163" s="60">
        <v>0</v>
      </c>
    </row>
    <row r="164" spans="1:9" ht="12.75">
      <c r="A164" s="57">
        <v>151</v>
      </c>
      <c r="B164" s="58">
        <f>PRRAS!C174</f>
        <v>163</v>
      </c>
      <c r="C164" s="58">
        <f>PRRAS!D174</f>
        <v>61824</v>
      </c>
      <c r="D164" s="58">
        <f>PRRAS!E174</f>
        <v>42963</v>
      </c>
      <c r="E164" s="58">
        <v>0</v>
      </c>
      <c r="F164" s="58">
        <v>0</v>
      </c>
      <c r="G164" s="59">
        <f>(B164/1000)*(C164*1+D164*2)</f>
        <v>24083.25</v>
      </c>
      <c r="H164" s="59">
        <f>ABS(C164-ROUND(C164,0))+ABS(D164-ROUND(D164,0))</f>
        <v>0</v>
      </c>
      <c r="I164" s="60">
        <v>0</v>
      </c>
    </row>
    <row r="165" spans="1:9" ht="12.75">
      <c r="A165" s="57">
        <v>151</v>
      </c>
      <c r="B165" s="58">
        <f>PRRAS!C175</f>
        <v>164</v>
      </c>
      <c r="C165" s="58">
        <f>PRRAS!D175</f>
        <v>10880</v>
      </c>
      <c r="D165" s="58">
        <f>PRRAS!E175</f>
        <v>89655</v>
      </c>
      <c r="E165" s="58">
        <v>0</v>
      </c>
      <c r="F165" s="58">
        <v>0</v>
      </c>
      <c r="G165" s="59">
        <f>(B165/1000)*(C165*1+D165*2)</f>
        <v>31191.16</v>
      </c>
      <c r="H165" s="59">
        <f>ABS(C165-ROUND(C165,0))+ABS(D165-ROUND(D165,0))</f>
        <v>0</v>
      </c>
      <c r="I165" s="60">
        <v>0</v>
      </c>
    </row>
    <row r="166" spans="1:9" ht="12.75">
      <c r="A166" s="57">
        <v>151</v>
      </c>
      <c r="B166" s="58">
        <f>PRRAS!C176</f>
        <v>165</v>
      </c>
      <c r="C166" s="58">
        <f>PRRAS!D176</f>
        <v>0</v>
      </c>
      <c r="D166" s="58">
        <f>PRRAS!E176</f>
        <v>0</v>
      </c>
      <c r="E166" s="58">
        <v>0</v>
      </c>
      <c r="F166" s="58">
        <v>0</v>
      </c>
      <c r="G166" s="59">
        <f>(B166/1000)*(C166*1+D166*2)</f>
        <v>0</v>
      </c>
      <c r="H166" s="59">
        <f>ABS(C166-ROUND(C166,0))+ABS(D166-ROUND(D166,0))</f>
        <v>0</v>
      </c>
      <c r="I166" s="60">
        <v>0</v>
      </c>
    </row>
    <row r="167" spans="1:9" ht="12.75">
      <c r="A167" s="57">
        <v>151</v>
      </c>
      <c r="B167" s="58">
        <f>PRRAS!C177</f>
        <v>166</v>
      </c>
      <c r="C167" s="58">
        <f>PRRAS!D177</f>
        <v>709788</v>
      </c>
      <c r="D167" s="58">
        <f>PRRAS!E177</f>
        <v>732224</v>
      </c>
      <c r="E167" s="58">
        <v>0</v>
      </c>
      <c r="F167" s="58">
        <v>0</v>
      </c>
      <c r="G167" s="59">
        <f>(B167/1000)*(C167*1+D167*2)</f>
        <v>360923.17600000004</v>
      </c>
      <c r="H167" s="59">
        <f>ABS(C167-ROUND(C167,0))+ABS(D167-ROUND(D167,0))</f>
        <v>0</v>
      </c>
      <c r="I167" s="60">
        <v>0</v>
      </c>
    </row>
    <row r="168" spans="1:9" ht="12.75">
      <c r="A168" s="57">
        <v>151</v>
      </c>
      <c r="B168" s="58">
        <f>PRRAS!C178</f>
        <v>167</v>
      </c>
      <c r="C168" s="58">
        <f>PRRAS!D178</f>
        <v>56502</v>
      </c>
      <c r="D168" s="58">
        <f>PRRAS!E178</f>
        <v>51323</v>
      </c>
      <c r="E168" s="58">
        <v>0</v>
      </c>
      <c r="F168" s="58">
        <v>0</v>
      </c>
      <c r="G168" s="59">
        <f>(B168/1000)*(C168*1+D168*2)</f>
        <v>26577.716</v>
      </c>
      <c r="H168" s="59">
        <f>ABS(C168-ROUND(C168,0))+ABS(D168-ROUND(D168,0))</f>
        <v>0</v>
      </c>
      <c r="I168" s="60">
        <v>0</v>
      </c>
    </row>
    <row r="169" spans="1:9" ht="12.75">
      <c r="A169" s="57">
        <v>151</v>
      </c>
      <c r="B169" s="58">
        <f>PRRAS!C179</f>
        <v>168</v>
      </c>
      <c r="C169" s="58">
        <f>PRRAS!D179</f>
        <v>0</v>
      </c>
      <c r="D169" s="58">
        <f>PRRAS!E179</f>
        <v>0</v>
      </c>
      <c r="E169" s="58">
        <v>0</v>
      </c>
      <c r="F169" s="58">
        <v>0</v>
      </c>
      <c r="G169" s="59">
        <f>(B169/1000)*(C169*1+D169*2)</f>
        <v>0</v>
      </c>
      <c r="H169" s="59">
        <f>ABS(C169-ROUND(C169,0))+ABS(D169-ROUND(D169,0))</f>
        <v>0</v>
      </c>
      <c r="I169" s="60">
        <v>0</v>
      </c>
    </row>
    <row r="170" spans="1:9" ht="12.75">
      <c r="A170" s="57">
        <v>151</v>
      </c>
      <c r="B170" s="58">
        <f>PRRAS!C180</f>
        <v>169</v>
      </c>
      <c r="C170" s="58">
        <f>PRRAS!D180</f>
        <v>641147</v>
      </c>
      <c r="D170" s="58">
        <f>PRRAS!E180</f>
        <v>672354</v>
      </c>
      <c r="E170" s="58">
        <v>0</v>
      </c>
      <c r="F170" s="58">
        <v>0</v>
      </c>
      <c r="G170" s="59">
        <f>(B170/1000)*(C170*1+D170*2)</f>
        <v>335609.495</v>
      </c>
      <c r="H170" s="59">
        <f>ABS(C170-ROUND(C170,0))+ABS(D170-ROUND(D170,0))</f>
        <v>0</v>
      </c>
      <c r="I170" s="60">
        <v>0</v>
      </c>
    </row>
    <row r="171" spans="1:9" ht="12.75">
      <c r="A171" s="57">
        <v>151</v>
      </c>
      <c r="B171" s="58">
        <f>PRRAS!C181</f>
        <v>170</v>
      </c>
      <c r="C171" s="58">
        <f>PRRAS!D181</f>
        <v>8435</v>
      </c>
      <c r="D171" s="58">
        <f>PRRAS!E181</f>
        <v>792</v>
      </c>
      <c r="E171" s="58">
        <v>0</v>
      </c>
      <c r="F171" s="58">
        <v>0</v>
      </c>
      <c r="G171" s="59">
        <f>(B171/1000)*(C171*1+D171*2)</f>
        <v>1703.23</v>
      </c>
      <c r="H171" s="59">
        <f>ABS(C171-ROUND(C171,0))+ABS(D171-ROUND(D171,0))</f>
        <v>0</v>
      </c>
      <c r="I171" s="60">
        <v>0</v>
      </c>
    </row>
    <row r="172" spans="1:9" ht="12.75">
      <c r="A172" s="57">
        <v>151</v>
      </c>
      <c r="B172" s="58">
        <f>PRRAS!C182</f>
        <v>171</v>
      </c>
      <c r="C172" s="58">
        <f>PRRAS!D182</f>
        <v>3704</v>
      </c>
      <c r="D172" s="58">
        <f>PRRAS!E182</f>
        <v>7755</v>
      </c>
      <c r="E172" s="58">
        <v>0</v>
      </c>
      <c r="F172" s="58">
        <v>0</v>
      </c>
      <c r="G172" s="59">
        <f>(B172/1000)*(C172*1+D172*2)</f>
        <v>3285.5940000000001</v>
      </c>
      <c r="H172" s="59">
        <f>ABS(C172-ROUND(C172,0))+ABS(D172-ROUND(D172,0))</f>
        <v>0</v>
      </c>
      <c r="I172" s="60">
        <v>0</v>
      </c>
    </row>
    <row r="173" spans="1:9" ht="12.75">
      <c r="A173" s="57">
        <v>151</v>
      </c>
      <c r="B173" s="58">
        <f>PRRAS!C183</f>
        <v>172</v>
      </c>
      <c r="C173" s="58">
        <f>PRRAS!D183</f>
        <v>0</v>
      </c>
      <c r="D173" s="58">
        <f>PRRAS!E183</f>
        <v>0</v>
      </c>
      <c r="E173" s="58">
        <v>0</v>
      </c>
      <c r="F173" s="58">
        <v>0</v>
      </c>
      <c r="G173" s="59">
        <f>(B173/1000)*(C173*1+D173*2)</f>
        <v>0</v>
      </c>
      <c r="H173" s="59">
        <f>ABS(C173-ROUND(C173,0))+ABS(D173-ROUND(D173,0))</f>
        <v>0</v>
      </c>
      <c r="I173" s="60">
        <v>0</v>
      </c>
    </row>
    <row r="174" spans="1:9" ht="12.75">
      <c r="A174" s="57">
        <v>151</v>
      </c>
      <c r="B174" s="58">
        <f>PRRAS!C184</f>
        <v>173</v>
      </c>
      <c r="C174" s="58">
        <f>PRRAS!D184</f>
        <v>0</v>
      </c>
      <c r="D174" s="58">
        <f>PRRAS!E184</f>
        <v>0</v>
      </c>
      <c r="E174" s="58">
        <v>0</v>
      </c>
      <c r="F174" s="58">
        <v>0</v>
      </c>
      <c r="G174" s="59">
        <f>(B174/1000)*(C174*1+D174*2)</f>
        <v>0</v>
      </c>
      <c r="H174" s="59">
        <f>ABS(C174-ROUND(C174,0))+ABS(D174-ROUND(D174,0))</f>
        <v>0</v>
      </c>
      <c r="I174" s="60">
        <v>0</v>
      </c>
    </row>
    <row r="175" spans="1:9" ht="12.75">
      <c r="A175" s="57">
        <v>151</v>
      </c>
      <c r="B175" s="58">
        <f>PRRAS!C185</f>
        <v>174</v>
      </c>
      <c r="C175" s="58">
        <f>PRRAS!D185</f>
        <v>5038170</v>
      </c>
      <c r="D175" s="58">
        <f>PRRAS!E185</f>
        <v>4621366</v>
      </c>
      <c r="E175" s="58">
        <v>0</v>
      </c>
      <c r="F175" s="58">
        <v>0</v>
      </c>
      <c r="G175" s="59">
        <f>(B175/1000)*(C175*1+D175*2)</f>
        <v>2484876.9479999999</v>
      </c>
      <c r="H175" s="59">
        <f>ABS(C175-ROUND(C175,0))+ABS(D175-ROUND(D175,0))</f>
        <v>0</v>
      </c>
      <c r="I175" s="60">
        <v>0</v>
      </c>
    </row>
    <row r="176" spans="1:9" ht="12.75">
      <c r="A176" s="57">
        <v>151</v>
      </c>
      <c r="B176" s="58">
        <f>PRRAS!C186</f>
        <v>175</v>
      </c>
      <c r="C176" s="58">
        <f>PRRAS!D186</f>
        <v>67270</v>
      </c>
      <c r="D176" s="58">
        <f>PRRAS!E186</f>
        <v>98980</v>
      </c>
      <c r="E176" s="58">
        <v>0</v>
      </c>
      <c r="F176" s="58">
        <v>0</v>
      </c>
      <c r="G176" s="59">
        <f>(B176/1000)*(C176*1+D176*2)</f>
        <v>46415.25</v>
      </c>
      <c r="H176" s="59">
        <f>ABS(C176-ROUND(C176,0))+ABS(D176-ROUND(D176,0))</f>
        <v>0</v>
      </c>
      <c r="I176" s="60">
        <v>0</v>
      </c>
    </row>
    <row r="177" spans="1:9" ht="12.75">
      <c r="A177" s="57">
        <v>151</v>
      </c>
      <c r="B177" s="58">
        <f>PRRAS!C187</f>
        <v>176</v>
      </c>
      <c r="C177" s="58">
        <f>PRRAS!D187</f>
        <v>1685581</v>
      </c>
      <c r="D177" s="58">
        <f>PRRAS!E187</f>
        <v>1992218</v>
      </c>
      <c r="E177" s="58">
        <v>0</v>
      </c>
      <c r="F177" s="58">
        <v>0</v>
      </c>
      <c r="G177" s="59">
        <f>(B177/1000)*(C177*1+D177*2)</f>
        <v>997922.99199999997</v>
      </c>
      <c r="H177" s="59">
        <f>ABS(C177-ROUND(C177,0))+ABS(D177-ROUND(D177,0))</f>
        <v>0</v>
      </c>
      <c r="I177" s="60">
        <v>0</v>
      </c>
    </row>
    <row r="178" spans="1:9" ht="12.75">
      <c r="A178" s="57">
        <v>151</v>
      </c>
      <c r="B178" s="58">
        <f>PRRAS!C188</f>
        <v>177</v>
      </c>
      <c r="C178" s="58">
        <f>PRRAS!D188</f>
        <v>77844</v>
      </c>
      <c r="D178" s="58">
        <f>PRRAS!E188</f>
        <v>69984</v>
      </c>
      <c r="E178" s="58">
        <v>0</v>
      </c>
      <c r="F178" s="58">
        <v>0</v>
      </c>
      <c r="G178" s="59">
        <f>(B178/1000)*(C178*1+D178*2)</f>
        <v>38552.723999999995</v>
      </c>
      <c r="H178" s="59">
        <f>ABS(C178-ROUND(C178,0))+ABS(D178-ROUND(D178,0))</f>
        <v>0</v>
      </c>
      <c r="I178" s="60">
        <v>0</v>
      </c>
    </row>
    <row r="179" spans="1:9" ht="12.75">
      <c r="A179" s="57">
        <v>151</v>
      </c>
      <c r="B179" s="58">
        <f>PRRAS!C189</f>
        <v>178</v>
      </c>
      <c r="C179" s="58">
        <f>PRRAS!D189</f>
        <v>1553444</v>
      </c>
      <c r="D179" s="58">
        <f>PRRAS!E189</f>
        <v>1181124</v>
      </c>
      <c r="E179" s="58">
        <v>0</v>
      </c>
      <c r="F179" s="58">
        <v>0</v>
      </c>
      <c r="G179" s="59">
        <f>(B179/1000)*(C179*1+D179*2)</f>
        <v>696993.17599999998</v>
      </c>
      <c r="H179" s="59">
        <f>ABS(C179-ROUND(C179,0))+ABS(D179-ROUND(D179,0))</f>
        <v>0</v>
      </c>
      <c r="I179" s="60">
        <v>0</v>
      </c>
    </row>
    <row r="180" spans="1:9" ht="12.75">
      <c r="A180" s="57">
        <v>151</v>
      </c>
      <c r="B180" s="58">
        <f>PRRAS!C190</f>
        <v>179</v>
      </c>
      <c r="C180" s="58">
        <f>PRRAS!D190</f>
        <v>0</v>
      </c>
      <c r="D180" s="58">
        <f>PRRAS!E190</f>
        <v>0</v>
      </c>
      <c r="E180" s="58">
        <v>0</v>
      </c>
      <c r="F180" s="58">
        <v>0</v>
      </c>
      <c r="G180" s="59">
        <f>(B180/1000)*(C180*1+D180*2)</f>
        <v>0</v>
      </c>
      <c r="H180" s="59">
        <f>ABS(C180-ROUND(C180,0))+ABS(D180-ROUND(D180,0))</f>
        <v>0</v>
      </c>
      <c r="I180" s="60">
        <v>0</v>
      </c>
    </row>
    <row r="181" spans="1:9" ht="12.75">
      <c r="A181" s="57">
        <v>151</v>
      </c>
      <c r="B181" s="58">
        <f>PRRAS!C191</f>
        <v>180</v>
      </c>
      <c r="C181" s="58">
        <f>PRRAS!D191</f>
        <v>94875</v>
      </c>
      <c r="D181" s="58">
        <f>PRRAS!E191</f>
        <v>116295</v>
      </c>
      <c r="E181" s="58">
        <v>0</v>
      </c>
      <c r="F181" s="58">
        <v>0</v>
      </c>
      <c r="G181" s="59">
        <f>(B181/1000)*(C181*1+D181*2)</f>
        <v>58943.699999999997</v>
      </c>
      <c r="H181" s="59">
        <f>ABS(C181-ROUND(C181,0))+ABS(D181-ROUND(D181,0))</f>
        <v>0</v>
      </c>
      <c r="I181" s="60">
        <v>0</v>
      </c>
    </row>
    <row r="182" spans="1:9" ht="12.75">
      <c r="A182" s="57">
        <v>151</v>
      </c>
      <c r="B182" s="58">
        <f>PRRAS!C192</f>
        <v>181</v>
      </c>
      <c r="C182" s="58">
        <f>PRRAS!D192</f>
        <v>1220018</v>
      </c>
      <c r="D182" s="58">
        <f>PRRAS!E192</f>
        <v>873083</v>
      </c>
      <c r="E182" s="58">
        <v>0</v>
      </c>
      <c r="F182" s="58">
        <v>0</v>
      </c>
      <c r="G182" s="59">
        <f>(B182/1000)*(C182*1+D182*2)</f>
        <v>536879.304</v>
      </c>
      <c r="H182" s="59">
        <f>ABS(C182-ROUND(C182,0))+ABS(D182-ROUND(D182,0))</f>
        <v>0</v>
      </c>
      <c r="I182" s="60">
        <v>0</v>
      </c>
    </row>
    <row r="183" spans="1:9" ht="12.75">
      <c r="A183" s="57">
        <v>151</v>
      </c>
      <c r="B183" s="58">
        <f>PRRAS!C193</f>
        <v>182</v>
      </c>
      <c r="C183" s="58">
        <f>PRRAS!D193</f>
        <v>118609</v>
      </c>
      <c r="D183" s="58">
        <f>PRRAS!E193</f>
        <v>98948</v>
      </c>
      <c r="E183" s="58">
        <v>0</v>
      </c>
      <c r="F183" s="58">
        <v>0</v>
      </c>
      <c r="G183" s="59">
        <f>(B183/1000)*(C183*1+D183*2)</f>
        <v>57603.909999999996</v>
      </c>
      <c r="H183" s="59">
        <f>ABS(C183-ROUND(C183,0))+ABS(D183-ROUND(D183,0))</f>
        <v>0</v>
      </c>
      <c r="I183" s="60">
        <v>0</v>
      </c>
    </row>
    <row r="184" spans="1:9" ht="12.75">
      <c r="A184" s="57">
        <v>151</v>
      </c>
      <c r="B184" s="58">
        <f>PRRAS!C194</f>
        <v>183</v>
      </c>
      <c r="C184" s="58">
        <f>PRRAS!D194</f>
        <v>220529</v>
      </c>
      <c r="D184" s="58">
        <f>PRRAS!E194</f>
        <v>190734</v>
      </c>
      <c r="E184" s="58">
        <v>0</v>
      </c>
      <c r="F184" s="58">
        <v>0</v>
      </c>
      <c r="G184" s="59">
        <f>(B184/1000)*(C184*1+D184*2)</f>
        <v>110165.451</v>
      </c>
      <c r="H184" s="59">
        <f>ABS(C184-ROUND(C184,0))+ABS(D184-ROUND(D184,0))</f>
        <v>0</v>
      </c>
      <c r="I184" s="60">
        <v>0</v>
      </c>
    </row>
    <row r="185" spans="1:9" ht="12.75">
      <c r="A185" s="57">
        <v>151</v>
      </c>
      <c r="B185" s="58">
        <f>PRRAS!C195</f>
        <v>184</v>
      </c>
      <c r="C185" s="58">
        <f>PRRAS!D195</f>
        <v>0</v>
      </c>
      <c r="D185" s="58">
        <f>PRRAS!E195</f>
        <v>3596</v>
      </c>
      <c r="E185" s="58">
        <v>0</v>
      </c>
      <c r="F185" s="58">
        <v>0</v>
      </c>
      <c r="G185" s="59">
        <f>(B185/1000)*(C185*1+D185*2)</f>
        <v>1323.328</v>
      </c>
      <c r="H185" s="59">
        <f>ABS(C185-ROUND(C185,0))+ABS(D185-ROUND(D185,0))</f>
        <v>0</v>
      </c>
      <c r="I185" s="60">
        <v>0</v>
      </c>
    </row>
    <row r="186" spans="1:9" ht="12.75">
      <c r="A186" s="57">
        <v>151</v>
      </c>
      <c r="B186" s="58">
        <f>PRRAS!C196</f>
        <v>185</v>
      </c>
      <c r="C186" s="58">
        <f>PRRAS!D196</f>
        <v>1104008</v>
      </c>
      <c r="D186" s="58">
        <f>PRRAS!E196</f>
        <v>1396087</v>
      </c>
      <c r="E186" s="58">
        <v>0</v>
      </c>
      <c r="F186" s="58">
        <v>0</v>
      </c>
      <c r="G186" s="59">
        <f>(B186/1000)*(C186*1+D186*2)</f>
        <v>720793.67000000004</v>
      </c>
      <c r="H186" s="59">
        <f>ABS(C186-ROUND(C186,0))+ABS(D186-ROUND(D186,0))</f>
        <v>0</v>
      </c>
      <c r="I186" s="60">
        <v>0</v>
      </c>
    </row>
    <row r="187" spans="1:9" ht="12.75">
      <c r="A187" s="57">
        <v>151</v>
      </c>
      <c r="B187" s="58">
        <f>PRRAS!C197</f>
        <v>186</v>
      </c>
      <c r="C187" s="58">
        <f>PRRAS!D197</f>
        <v>564053</v>
      </c>
      <c r="D187" s="58">
        <f>PRRAS!E197</f>
        <v>366042</v>
      </c>
      <c r="E187" s="58">
        <v>0</v>
      </c>
      <c r="F187" s="58">
        <v>0</v>
      </c>
      <c r="G187" s="59">
        <f>(B187/1000)*(C187*1+D187*2)</f>
        <v>241081.48199999999</v>
      </c>
      <c r="H187" s="59">
        <f>ABS(C187-ROUND(C187,0))+ABS(D187-ROUND(D187,0))</f>
        <v>0</v>
      </c>
      <c r="I187" s="60">
        <v>0</v>
      </c>
    </row>
    <row r="188" spans="1:9" ht="12.75">
      <c r="A188" s="57">
        <v>151</v>
      </c>
      <c r="B188" s="58">
        <f>PRRAS!C198</f>
        <v>187</v>
      </c>
      <c r="C188" s="58">
        <f>PRRAS!D198</f>
        <v>28807</v>
      </c>
      <c r="D188" s="58">
        <f>PRRAS!E198</f>
        <v>29765</v>
      </c>
      <c r="E188" s="58">
        <v>0</v>
      </c>
      <c r="F188" s="58">
        <v>0</v>
      </c>
      <c r="G188" s="59">
        <f>(B188/1000)*(C188*1+D188*2)</f>
        <v>16519.019</v>
      </c>
      <c r="H188" s="59">
        <f>ABS(C188-ROUND(C188,0))+ABS(D188-ROUND(D188,0))</f>
        <v>0</v>
      </c>
      <c r="I188" s="60">
        <v>0</v>
      </c>
    </row>
    <row r="189" spans="1:9" ht="12.75">
      <c r="A189" s="57">
        <v>151</v>
      </c>
      <c r="B189" s="58">
        <f>PRRAS!C199</f>
        <v>188</v>
      </c>
      <c r="C189" s="58">
        <f>PRRAS!D199</f>
        <v>281251</v>
      </c>
      <c r="D189" s="58">
        <f>PRRAS!E199</f>
        <v>247391</v>
      </c>
      <c r="E189" s="58">
        <v>0</v>
      </c>
      <c r="F189" s="58">
        <v>0</v>
      </c>
      <c r="G189" s="59">
        <f>(B189/1000)*(C189*1+D189*2)</f>
        <v>145894.204</v>
      </c>
      <c r="H189" s="59">
        <f>ABS(C189-ROUND(C189,0))+ABS(D189-ROUND(D189,0))</f>
        <v>0</v>
      </c>
      <c r="I189" s="60">
        <v>0</v>
      </c>
    </row>
    <row r="190" spans="1:9" ht="12.75">
      <c r="A190" s="57">
        <v>151</v>
      </c>
      <c r="B190" s="58">
        <f>PRRAS!C200</f>
        <v>189</v>
      </c>
      <c r="C190" s="58">
        <f>PRRAS!D200</f>
        <v>5810</v>
      </c>
      <c r="D190" s="58">
        <f>PRRAS!E200</f>
        <v>30829</v>
      </c>
      <c r="E190" s="58">
        <v>0</v>
      </c>
      <c r="F190" s="58">
        <v>0</v>
      </c>
      <c r="G190" s="59">
        <f>(B190/1000)*(C190*1+D190*2)</f>
        <v>12751.451999999999</v>
      </c>
      <c r="H190" s="59">
        <f>ABS(C190-ROUND(C190,0))+ABS(D190-ROUND(D190,0))</f>
        <v>0</v>
      </c>
      <c r="I190" s="60">
        <v>0</v>
      </c>
    </row>
    <row r="191" spans="1:9" ht="12.75">
      <c r="A191" s="57">
        <v>151</v>
      </c>
      <c r="B191" s="58">
        <f>PRRAS!C201</f>
        <v>190</v>
      </c>
      <c r="C191" s="58">
        <f>PRRAS!D201</f>
        <v>40997</v>
      </c>
      <c r="D191" s="58">
        <f>PRRAS!E201</f>
        <v>667807</v>
      </c>
      <c r="E191" s="58">
        <v>0</v>
      </c>
      <c r="F191" s="58">
        <v>0</v>
      </c>
      <c r="G191" s="59">
        <f>(B191/1000)*(C191*1+D191*2)</f>
        <v>261556.09</v>
      </c>
      <c r="H191" s="59">
        <f>ABS(C191-ROUND(C191,0))+ABS(D191-ROUND(D191,0))</f>
        <v>0</v>
      </c>
      <c r="I191" s="60">
        <v>0</v>
      </c>
    </row>
    <row r="192" spans="1:9" ht="12.75">
      <c r="A192" s="57">
        <v>151</v>
      </c>
      <c r="B192" s="58">
        <f>PRRAS!C202</f>
        <v>191</v>
      </c>
      <c r="C192" s="58">
        <f>PRRAS!D202</f>
        <v>0</v>
      </c>
      <c r="D192" s="58">
        <f>PRRAS!E202</f>
        <v>0</v>
      </c>
      <c r="E192" s="58">
        <v>0</v>
      </c>
      <c r="F192" s="58">
        <v>0</v>
      </c>
      <c r="G192" s="59">
        <f>(B192/1000)*(C192*1+D192*2)</f>
        <v>0</v>
      </c>
      <c r="H192" s="59">
        <f>ABS(C192-ROUND(C192,0))+ABS(D192-ROUND(D192,0))</f>
        <v>0</v>
      </c>
      <c r="I192" s="60">
        <v>0</v>
      </c>
    </row>
    <row r="193" spans="1:9" ht="12.75">
      <c r="A193" s="57">
        <v>151</v>
      </c>
      <c r="B193" s="58">
        <f>PRRAS!C203</f>
        <v>192</v>
      </c>
      <c r="C193" s="58">
        <f>PRRAS!D203</f>
        <v>183090</v>
      </c>
      <c r="D193" s="58">
        <f>PRRAS!E203</f>
        <v>54253</v>
      </c>
      <c r="E193" s="58">
        <v>0</v>
      </c>
      <c r="F193" s="58">
        <v>0</v>
      </c>
      <c r="G193" s="59">
        <f>(B193/1000)*(C193*1+D193*2)</f>
        <v>55986.432000000001</v>
      </c>
      <c r="H193" s="59">
        <f>ABS(C193-ROUND(C193,0))+ABS(D193-ROUND(D193,0))</f>
        <v>0</v>
      </c>
      <c r="I193" s="60">
        <v>0</v>
      </c>
    </row>
    <row r="194" spans="1:9" ht="12.75">
      <c r="A194" s="57">
        <v>151</v>
      </c>
      <c r="B194" s="58">
        <f>PRRAS!C204</f>
        <v>193</v>
      </c>
      <c r="C194" s="58">
        <f>PRRAS!D204</f>
        <v>2575725</v>
      </c>
      <c r="D194" s="58">
        <f>PRRAS!E204</f>
        <v>1530910</v>
      </c>
      <c r="E194" s="58">
        <v>0</v>
      </c>
      <c r="F194" s="58">
        <v>0</v>
      </c>
      <c r="G194" s="59">
        <f t="shared" si="6" ref="G194:G257">(B194/1000)*(C194*1+D194*2)</f>
        <v>1088046.1850000001</v>
      </c>
      <c r="H194" s="59">
        <f t="shared" si="7" ref="H194:H257">ABS(C194-ROUND(C194,0))+ABS(D194-ROUND(D194,0))</f>
        <v>0</v>
      </c>
      <c r="I194" s="60">
        <v>0</v>
      </c>
    </row>
    <row r="195" spans="1:9" ht="12.75">
      <c r="A195" s="57">
        <v>151</v>
      </c>
      <c r="B195" s="58">
        <f>PRRAS!C205</f>
        <v>194</v>
      </c>
      <c r="C195" s="58">
        <f>PRRAS!D205</f>
        <v>0</v>
      </c>
      <c r="D195" s="58">
        <f>PRRAS!E205</f>
        <v>0</v>
      </c>
      <c r="E195" s="58">
        <v>0</v>
      </c>
      <c r="F195" s="58">
        <v>0</v>
      </c>
      <c r="G195" s="59">
        <f>(B195/1000)*(C195*1+D195*2)</f>
        <v>0</v>
      </c>
      <c r="H195" s="59">
        <f>ABS(C195-ROUND(C195,0))+ABS(D195-ROUND(D195,0))</f>
        <v>0</v>
      </c>
      <c r="I195" s="60">
        <v>0</v>
      </c>
    </row>
    <row r="196" spans="1:9" ht="12.75">
      <c r="A196" s="57">
        <v>151</v>
      </c>
      <c r="B196" s="58">
        <f>PRRAS!C206</f>
        <v>195</v>
      </c>
      <c r="C196" s="58">
        <f>PRRAS!D206</f>
        <v>0</v>
      </c>
      <c r="D196" s="58">
        <f>PRRAS!E206</f>
        <v>0</v>
      </c>
      <c r="E196" s="58">
        <v>0</v>
      </c>
      <c r="F196" s="58">
        <v>0</v>
      </c>
      <c r="G196" s="59">
        <f>(B196/1000)*(C196*1+D196*2)</f>
        <v>0</v>
      </c>
      <c r="H196" s="59">
        <f>ABS(C196-ROUND(C196,0))+ABS(D196-ROUND(D196,0))</f>
        <v>0</v>
      </c>
      <c r="I196" s="60">
        <v>0</v>
      </c>
    </row>
    <row r="197" spans="1:9" ht="12.75">
      <c r="A197" s="57">
        <v>151</v>
      </c>
      <c r="B197" s="58">
        <f>PRRAS!C207</f>
        <v>196</v>
      </c>
      <c r="C197" s="58">
        <f>PRRAS!D207</f>
        <v>0</v>
      </c>
      <c r="D197" s="58">
        <f>PRRAS!E207</f>
        <v>0</v>
      </c>
      <c r="E197" s="58">
        <v>0</v>
      </c>
      <c r="F197" s="58">
        <v>0</v>
      </c>
      <c r="G197" s="59">
        <f>(B197/1000)*(C197*1+D197*2)</f>
        <v>0</v>
      </c>
      <c r="H197" s="59">
        <f>ABS(C197-ROUND(C197,0))+ABS(D197-ROUND(D197,0))</f>
        <v>0</v>
      </c>
      <c r="I197" s="60">
        <v>0</v>
      </c>
    </row>
    <row r="198" spans="1:9" ht="12.75">
      <c r="A198" s="57">
        <v>151</v>
      </c>
      <c r="B198" s="58">
        <f>PRRAS!C208</f>
        <v>197</v>
      </c>
      <c r="C198" s="58">
        <f>PRRAS!D208</f>
        <v>0</v>
      </c>
      <c r="D198" s="58">
        <f>PRRAS!E208</f>
        <v>0</v>
      </c>
      <c r="E198" s="58">
        <v>0</v>
      </c>
      <c r="F198" s="58">
        <v>0</v>
      </c>
      <c r="G198" s="59">
        <f>(B198/1000)*(C198*1+D198*2)</f>
        <v>0</v>
      </c>
      <c r="H198" s="59">
        <f>ABS(C198-ROUND(C198,0))+ABS(D198-ROUND(D198,0))</f>
        <v>0</v>
      </c>
      <c r="I198" s="60">
        <v>0</v>
      </c>
    </row>
    <row r="199" spans="1:9" ht="12.75">
      <c r="A199" s="57">
        <v>151</v>
      </c>
      <c r="B199" s="58">
        <f>PRRAS!C209</f>
        <v>198</v>
      </c>
      <c r="C199" s="58">
        <f>PRRAS!D209</f>
        <v>0</v>
      </c>
      <c r="D199" s="58">
        <f>PRRAS!E209</f>
        <v>0</v>
      </c>
      <c r="E199" s="58">
        <v>0</v>
      </c>
      <c r="F199" s="58">
        <v>0</v>
      </c>
      <c r="G199" s="59">
        <f>(B199/1000)*(C199*1+D199*2)</f>
        <v>0</v>
      </c>
      <c r="H199" s="59">
        <f>ABS(C199-ROUND(C199,0))+ABS(D199-ROUND(D199,0))</f>
        <v>0</v>
      </c>
      <c r="I199" s="60">
        <v>0</v>
      </c>
    </row>
    <row r="200" spans="1:9" ht="12.75">
      <c r="A200" s="57">
        <v>151</v>
      </c>
      <c r="B200" s="58">
        <f>PRRAS!C210</f>
        <v>199</v>
      </c>
      <c r="C200" s="58">
        <f>PRRAS!D210</f>
        <v>977975</v>
      </c>
      <c r="D200" s="58">
        <f>PRRAS!E210</f>
        <v>735053</v>
      </c>
      <c r="E200" s="58">
        <v>0</v>
      </c>
      <c r="F200" s="58">
        <v>0</v>
      </c>
      <c r="G200" s="59">
        <f>(B200/1000)*(C200*1+D200*2)</f>
        <v>487168.11900000001</v>
      </c>
      <c r="H200" s="59">
        <f>ABS(C200-ROUND(C200,0))+ABS(D200-ROUND(D200,0))</f>
        <v>0</v>
      </c>
      <c r="I200" s="60">
        <v>0</v>
      </c>
    </row>
    <row r="201" spans="1:9" ht="12.75">
      <c r="A201" s="57">
        <v>151</v>
      </c>
      <c r="B201" s="58">
        <f>PRRAS!C211</f>
        <v>200</v>
      </c>
      <c r="C201" s="58">
        <f>PRRAS!D211</f>
        <v>0</v>
      </c>
      <c r="D201" s="58">
        <f>PRRAS!E211</f>
        <v>0</v>
      </c>
      <c r="E201" s="58">
        <v>0</v>
      </c>
      <c r="F201" s="58">
        <v>0</v>
      </c>
      <c r="G201" s="59">
        <f>(B201/1000)*(C201*1+D201*2)</f>
        <v>0</v>
      </c>
      <c r="H201" s="59">
        <f>ABS(C201-ROUND(C201,0))+ABS(D201-ROUND(D201,0))</f>
        <v>0</v>
      </c>
      <c r="I201" s="60">
        <v>0</v>
      </c>
    </row>
    <row r="202" spans="1:9" ht="12.75">
      <c r="A202" s="57">
        <v>151</v>
      </c>
      <c r="B202" s="58">
        <f>PRRAS!C212</f>
        <v>201</v>
      </c>
      <c r="C202" s="58">
        <f>PRRAS!D212</f>
        <v>977975</v>
      </c>
      <c r="D202" s="58">
        <f>PRRAS!E212</f>
        <v>735053</v>
      </c>
      <c r="E202" s="58">
        <v>0</v>
      </c>
      <c r="F202" s="58">
        <v>0</v>
      </c>
      <c r="G202" s="59">
        <f>(B202/1000)*(C202*1+D202*2)</f>
        <v>492064.28100000002</v>
      </c>
      <c r="H202" s="59">
        <f>ABS(C202-ROUND(C202,0))+ABS(D202-ROUND(D202,0))</f>
        <v>0</v>
      </c>
      <c r="I202" s="60">
        <v>0</v>
      </c>
    </row>
    <row r="203" spans="1:9" ht="12.75">
      <c r="A203" s="57">
        <v>151</v>
      </c>
      <c r="B203" s="58">
        <f>PRRAS!C213</f>
        <v>202</v>
      </c>
      <c r="C203" s="58">
        <f>PRRAS!D213</f>
        <v>0</v>
      </c>
      <c r="D203" s="58">
        <f>PRRAS!E213</f>
        <v>0</v>
      </c>
      <c r="E203" s="58">
        <v>0</v>
      </c>
      <c r="F203" s="58">
        <v>0</v>
      </c>
      <c r="G203" s="59">
        <f>(B203/1000)*(C203*1+D203*2)</f>
        <v>0</v>
      </c>
      <c r="H203" s="59">
        <f>ABS(C203-ROUND(C203,0))+ABS(D203-ROUND(D203,0))</f>
        <v>0</v>
      </c>
      <c r="I203" s="60">
        <v>0</v>
      </c>
    </row>
    <row r="204" spans="1:9" ht="12.75">
      <c r="A204" s="57">
        <v>151</v>
      </c>
      <c r="B204" s="58">
        <f>PRRAS!C214</f>
        <v>203</v>
      </c>
      <c r="C204" s="58">
        <f>PRRAS!D214</f>
        <v>0</v>
      </c>
      <c r="D204" s="58">
        <f>PRRAS!E214</f>
        <v>0</v>
      </c>
      <c r="E204" s="58">
        <v>0</v>
      </c>
      <c r="F204" s="58">
        <v>0</v>
      </c>
      <c r="G204" s="59">
        <f>(B204/1000)*(C204*1+D204*2)</f>
        <v>0</v>
      </c>
      <c r="H204" s="59">
        <f>ABS(C204-ROUND(C204,0))+ABS(D204-ROUND(D204,0))</f>
        <v>0</v>
      </c>
      <c r="I204" s="60">
        <v>0</v>
      </c>
    </row>
    <row r="205" spans="1:9" ht="12.75">
      <c r="A205" s="57">
        <v>151</v>
      </c>
      <c r="B205" s="58">
        <f>PRRAS!C215</f>
        <v>204</v>
      </c>
      <c r="C205" s="58">
        <f>PRRAS!D215</f>
        <v>0</v>
      </c>
      <c r="D205" s="58">
        <f>PRRAS!E215</f>
        <v>0</v>
      </c>
      <c r="E205" s="58">
        <v>0</v>
      </c>
      <c r="F205" s="58">
        <v>0</v>
      </c>
      <c r="G205" s="59">
        <f>(B205/1000)*(C205*1+D205*2)</f>
        <v>0</v>
      </c>
      <c r="H205" s="59">
        <f>ABS(C205-ROUND(C205,0))+ABS(D205-ROUND(D205,0))</f>
        <v>0</v>
      </c>
      <c r="I205" s="60">
        <v>0</v>
      </c>
    </row>
    <row r="206" spans="1:9" ht="12.75">
      <c r="A206" s="57">
        <v>151</v>
      </c>
      <c r="B206" s="58">
        <f>PRRAS!C216</f>
        <v>205</v>
      </c>
      <c r="C206" s="58">
        <f>PRRAS!D216</f>
        <v>0</v>
      </c>
      <c r="D206" s="58">
        <f>PRRAS!E216</f>
        <v>0</v>
      </c>
      <c r="E206" s="58">
        <v>0</v>
      </c>
      <c r="F206" s="58">
        <v>0</v>
      </c>
      <c r="G206" s="59">
        <f>(B206/1000)*(C206*1+D206*2)</f>
        <v>0</v>
      </c>
      <c r="H206" s="59">
        <f>ABS(C206-ROUND(C206,0))+ABS(D206-ROUND(D206,0))</f>
        <v>0</v>
      </c>
      <c r="I206" s="60">
        <v>0</v>
      </c>
    </row>
    <row r="207" spans="1:9" ht="12.75">
      <c r="A207" s="57">
        <v>151</v>
      </c>
      <c r="B207" s="58">
        <f>PRRAS!C217</f>
        <v>206</v>
      </c>
      <c r="C207" s="58">
        <f>PRRAS!D217</f>
        <v>0</v>
      </c>
      <c r="D207" s="58">
        <f>PRRAS!E217</f>
        <v>0</v>
      </c>
      <c r="E207" s="58">
        <v>0</v>
      </c>
      <c r="F207" s="58">
        <v>0</v>
      </c>
      <c r="G207" s="59">
        <f>(B207/1000)*(C207*1+D207*2)</f>
        <v>0</v>
      </c>
      <c r="H207" s="59">
        <f>ABS(C207-ROUND(C207,0))+ABS(D207-ROUND(D207,0))</f>
        <v>0</v>
      </c>
      <c r="I207" s="60">
        <v>0</v>
      </c>
    </row>
    <row r="208" spans="1:9" ht="12.75">
      <c r="A208" s="57">
        <v>151</v>
      </c>
      <c r="B208" s="58">
        <f>PRRAS!C218</f>
        <v>207</v>
      </c>
      <c r="C208" s="58">
        <f>PRRAS!D218</f>
        <v>1597750</v>
      </c>
      <c r="D208" s="58">
        <f>PRRAS!E218</f>
        <v>795857</v>
      </c>
      <c r="E208" s="58">
        <v>0</v>
      </c>
      <c r="F208" s="58">
        <v>0</v>
      </c>
      <c r="G208" s="59">
        <f>(B208/1000)*(C208*1+D208*2)</f>
        <v>660219.04799999995</v>
      </c>
      <c r="H208" s="59">
        <f>ABS(C208-ROUND(C208,0))+ABS(D208-ROUND(D208,0))</f>
        <v>0</v>
      </c>
      <c r="I208" s="60">
        <v>0</v>
      </c>
    </row>
    <row r="209" spans="1:9" ht="12.75">
      <c r="A209" s="57">
        <v>151</v>
      </c>
      <c r="B209" s="58">
        <f>PRRAS!C219</f>
        <v>208</v>
      </c>
      <c r="C209" s="58">
        <f>PRRAS!D219</f>
        <v>49673</v>
      </c>
      <c r="D209" s="58">
        <f>PRRAS!E219</f>
        <v>53093</v>
      </c>
      <c r="E209" s="58">
        <v>0</v>
      </c>
      <c r="F209" s="58">
        <v>0</v>
      </c>
      <c r="G209" s="59">
        <f>(B209/1000)*(C209*1+D209*2)</f>
        <v>32418.671999999999</v>
      </c>
      <c r="H209" s="59">
        <f>ABS(C209-ROUND(C209,0))+ABS(D209-ROUND(D209,0))</f>
        <v>0</v>
      </c>
      <c r="I209" s="60">
        <v>0</v>
      </c>
    </row>
    <row r="210" spans="1:9" ht="12.75">
      <c r="A210" s="57">
        <v>151</v>
      </c>
      <c r="B210" s="58">
        <f>PRRAS!C220</f>
        <v>209</v>
      </c>
      <c r="C210" s="58">
        <f>PRRAS!D220</f>
        <v>0</v>
      </c>
      <c r="D210" s="58">
        <f>PRRAS!E220</f>
        <v>0</v>
      </c>
      <c r="E210" s="58">
        <v>0</v>
      </c>
      <c r="F210" s="58">
        <v>0</v>
      </c>
      <c r="G210" s="59">
        <f>(B210/1000)*(C210*1+D210*2)</f>
        <v>0</v>
      </c>
      <c r="H210" s="59">
        <f>ABS(C210-ROUND(C210,0))+ABS(D210-ROUND(D210,0))</f>
        <v>0</v>
      </c>
      <c r="I210" s="60">
        <v>0</v>
      </c>
    </row>
    <row r="211" spans="1:9" ht="12.75">
      <c r="A211" s="57">
        <v>151</v>
      </c>
      <c r="B211" s="58">
        <f>PRRAS!C221</f>
        <v>210</v>
      </c>
      <c r="C211" s="58">
        <f>PRRAS!D221</f>
        <v>1548077</v>
      </c>
      <c r="D211" s="58">
        <f>PRRAS!E221</f>
        <v>742764</v>
      </c>
      <c r="E211" s="58">
        <v>0</v>
      </c>
      <c r="F211" s="58">
        <v>0</v>
      </c>
      <c r="G211" s="59">
        <f>(B211/1000)*(C211*1+D211*2)</f>
        <v>637057.04999999993</v>
      </c>
      <c r="H211" s="59">
        <f>ABS(C211-ROUND(C211,0))+ABS(D211-ROUND(D211,0))</f>
        <v>0</v>
      </c>
      <c r="I211" s="60">
        <v>0</v>
      </c>
    </row>
    <row r="212" spans="1:9" ht="12.75">
      <c r="A212" s="57">
        <v>151</v>
      </c>
      <c r="B212" s="58">
        <f>PRRAS!C222</f>
        <v>211</v>
      </c>
      <c r="C212" s="58">
        <f>PRRAS!D222</f>
        <v>0</v>
      </c>
      <c r="D212" s="58">
        <f>PRRAS!E222</f>
        <v>0</v>
      </c>
      <c r="E212" s="58">
        <v>0</v>
      </c>
      <c r="F212" s="58">
        <v>0</v>
      </c>
      <c r="G212" s="59">
        <f>(B212/1000)*(C212*1+D212*2)</f>
        <v>0</v>
      </c>
      <c r="H212" s="59">
        <f>ABS(C212-ROUND(C212,0))+ABS(D212-ROUND(D212,0))</f>
        <v>0</v>
      </c>
      <c r="I212" s="60">
        <v>0</v>
      </c>
    </row>
    <row r="213" spans="1:9" ht="12.75">
      <c r="A213" s="57">
        <v>151</v>
      </c>
      <c r="B213" s="58">
        <f>PRRAS!C223</f>
        <v>212</v>
      </c>
      <c r="C213" s="58">
        <f>PRRAS!D223</f>
        <v>0</v>
      </c>
      <c r="D213" s="58">
        <f>PRRAS!E223</f>
        <v>0</v>
      </c>
      <c r="E213" s="58">
        <v>0</v>
      </c>
      <c r="F213" s="58">
        <v>0</v>
      </c>
      <c r="G213" s="59">
        <f>(B213/1000)*(C213*1+D213*2)</f>
        <v>0</v>
      </c>
      <c r="H213" s="59">
        <f>ABS(C213-ROUND(C213,0))+ABS(D213-ROUND(D213,0))</f>
        <v>0</v>
      </c>
      <c r="I213" s="60">
        <v>0</v>
      </c>
    </row>
    <row r="214" spans="1:9" ht="12.75">
      <c r="A214" s="57">
        <v>151</v>
      </c>
      <c r="B214" s="58">
        <f>PRRAS!C224</f>
        <v>213</v>
      </c>
      <c r="C214" s="58">
        <f>PRRAS!D224</f>
        <v>0</v>
      </c>
      <c r="D214" s="58">
        <f>PRRAS!E224</f>
        <v>0</v>
      </c>
      <c r="E214" s="58">
        <v>0</v>
      </c>
      <c r="F214" s="58">
        <v>0</v>
      </c>
      <c r="G214" s="59">
        <f>(B214/1000)*(C214*1+D214*2)</f>
        <v>0</v>
      </c>
      <c r="H214" s="59">
        <f>ABS(C214-ROUND(C214,0))+ABS(D214-ROUND(D214,0))</f>
        <v>0</v>
      </c>
      <c r="I214" s="60">
        <v>0</v>
      </c>
    </row>
    <row r="215" spans="1:9" ht="12.75">
      <c r="A215" s="57">
        <v>151</v>
      </c>
      <c r="B215" s="58">
        <f>PRRAS!C225</f>
        <v>214</v>
      </c>
      <c r="C215" s="58">
        <f>PRRAS!D225</f>
        <v>0</v>
      </c>
      <c r="D215" s="58">
        <f>PRRAS!E225</f>
        <v>0</v>
      </c>
      <c r="E215" s="58">
        <v>0</v>
      </c>
      <c r="F215" s="58">
        <v>0</v>
      </c>
      <c r="G215" s="59">
        <f>(B215/1000)*(C215*1+D215*2)</f>
        <v>0</v>
      </c>
      <c r="H215" s="59">
        <f>ABS(C215-ROUND(C215,0))+ABS(D215-ROUND(D215,0))</f>
        <v>0</v>
      </c>
      <c r="I215" s="60">
        <v>0</v>
      </c>
    </row>
    <row r="216" spans="1:9" ht="12.75">
      <c r="A216" s="57">
        <v>151</v>
      </c>
      <c r="B216" s="58">
        <f>PRRAS!C226</f>
        <v>215</v>
      </c>
      <c r="C216" s="58">
        <f>PRRAS!D226</f>
        <v>0</v>
      </c>
      <c r="D216" s="58">
        <f>PRRAS!E226</f>
        <v>0</v>
      </c>
      <c r="E216" s="58">
        <v>0</v>
      </c>
      <c r="F216" s="58">
        <v>0</v>
      </c>
      <c r="G216" s="59">
        <f>(B216/1000)*(C216*1+D216*2)</f>
        <v>0</v>
      </c>
      <c r="H216" s="59">
        <f>ABS(C216-ROUND(C216,0))+ABS(D216-ROUND(D216,0))</f>
        <v>0</v>
      </c>
      <c r="I216" s="60">
        <v>0</v>
      </c>
    </row>
    <row r="217" spans="1:9" ht="12.75">
      <c r="A217" s="57">
        <v>151</v>
      </c>
      <c r="B217" s="58">
        <f>PRRAS!C227</f>
        <v>216</v>
      </c>
      <c r="C217" s="58">
        <f>PRRAS!D227</f>
        <v>0</v>
      </c>
      <c r="D217" s="58">
        <f>PRRAS!E227</f>
        <v>0</v>
      </c>
      <c r="E217" s="58">
        <v>0</v>
      </c>
      <c r="F217" s="58">
        <v>0</v>
      </c>
      <c r="G217" s="59">
        <f>(B217/1000)*(C217*1+D217*2)</f>
        <v>0</v>
      </c>
      <c r="H217" s="59">
        <f>ABS(C217-ROUND(C217,0))+ABS(D217-ROUND(D217,0))</f>
        <v>0</v>
      </c>
      <c r="I217" s="60">
        <v>0</v>
      </c>
    </row>
    <row r="218" spans="1:9" ht="12.75">
      <c r="A218" s="57">
        <v>151</v>
      </c>
      <c r="B218" s="58">
        <f>PRRAS!C228</f>
        <v>217</v>
      </c>
      <c r="C218" s="58">
        <f>PRRAS!D228</f>
        <v>0</v>
      </c>
      <c r="D218" s="58">
        <f>PRRAS!E228</f>
        <v>0</v>
      </c>
      <c r="E218" s="58">
        <v>0</v>
      </c>
      <c r="F218" s="58">
        <v>0</v>
      </c>
      <c r="G218" s="59">
        <f>(B218/1000)*(C218*1+D218*2)</f>
        <v>0</v>
      </c>
      <c r="H218" s="59">
        <f>ABS(C218-ROUND(C218,0))+ABS(D218-ROUND(D218,0))</f>
        <v>0</v>
      </c>
      <c r="I218" s="60">
        <v>0</v>
      </c>
    </row>
    <row r="219" spans="1:9" ht="12.75">
      <c r="A219" s="57">
        <v>151</v>
      </c>
      <c r="B219" s="58">
        <f>PRRAS!C229</f>
        <v>218</v>
      </c>
      <c r="C219" s="58">
        <f>PRRAS!D229</f>
        <v>0</v>
      </c>
      <c r="D219" s="58">
        <f>PRRAS!E229</f>
        <v>0</v>
      </c>
      <c r="E219" s="58">
        <v>0</v>
      </c>
      <c r="F219" s="58">
        <v>0</v>
      </c>
      <c r="G219" s="59">
        <f>(B219/1000)*(C219*1+D219*2)</f>
        <v>0</v>
      </c>
      <c r="H219" s="59">
        <f>ABS(C219-ROUND(C219,0))+ABS(D219-ROUND(D219,0))</f>
        <v>0</v>
      </c>
      <c r="I219" s="60">
        <v>0</v>
      </c>
    </row>
    <row r="220" spans="1:9" ht="12.75">
      <c r="A220" s="57">
        <v>151</v>
      </c>
      <c r="B220" s="58">
        <f>PRRAS!C230</f>
        <v>219</v>
      </c>
      <c r="C220" s="58">
        <f>PRRAS!D230</f>
        <v>0</v>
      </c>
      <c r="D220" s="58">
        <f>PRRAS!E230</f>
        <v>0</v>
      </c>
      <c r="E220" s="58">
        <v>0</v>
      </c>
      <c r="F220" s="58">
        <v>0</v>
      </c>
      <c r="G220" s="59">
        <f>(B220/1000)*(C220*1+D220*2)</f>
        <v>0</v>
      </c>
      <c r="H220" s="59">
        <f>ABS(C220-ROUND(C220,0))+ABS(D220-ROUND(D220,0))</f>
        <v>0</v>
      </c>
      <c r="I220" s="60">
        <v>0</v>
      </c>
    </row>
    <row r="221" spans="1:9" ht="12.75">
      <c r="A221" s="57">
        <v>151</v>
      </c>
      <c r="B221" s="58">
        <f>PRRAS!C231</f>
        <v>220</v>
      </c>
      <c r="C221" s="58">
        <f>PRRAS!D231</f>
        <v>0</v>
      </c>
      <c r="D221" s="58">
        <f>PRRAS!E231</f>
        <v>0</v>
      </c>
      <c r="E221" s="58">
        <v>0</v>
      </c>
      <c r="F221" s="58">
        <v>0</v>
      </c>
      <c r="G221" s="59">
        <f>(B221/1000)*(C221*1+D221*2)</f>
        <v>0</v>
      </c>
      <c r="H221" s="59">
        <f>ABS(C221-ROUND(C221,0))+ABS(D221-ROUND(D221,0))</f>
        <v>0</v>
      </c>
      <c r="I221" s="60">
        <v>0</v>
      </c>
    </row>
    <row r="222" spans="1:9" ht="12.75">
      <c r="A222" s="57">
        <v>151</v>
      </c>
      <c r="B222" s="58">
        <f>PRRAS!C232</f>
        <v>221</v>
      </c>
      <c r="C222" s="58">
        <f>PRRAS!D232</f>
        <v>1101191</v>
      </c>
      <c r="D222" s="58">
        <f>PRRAS!E232</f>
        <v>1247070</v>
      </c>
      <c r="E222" s="58">
        <v>0</v>
      </c>
      <c r="F222" s="58">
        <v>0</v>
      </c>
      <c r="G222" s="59">
        <f>(B222/1000)*(C222*1+D222*2)</f>
        <v>794568.15099999995</v>
      </c>
      <c r="H222" s="59">
        <f>ABS(C222-ROUND(C222,0))+ABS(D222-ROUND(D222,0))</f>
        <v>0</v>
      </c>
      <c r="I222" s="60">
        <v>0</v>
      </c>
    </row>
    <row r="223" spans="1:9" ht="12.75">
      <c r="A223" s="57">
        <v>151</v>
      </c>
      <c r="B223" s="58">
        <f>PRRAS!C233</f>
        <v>222</v>
      </c>
      <c r="C223" s="58">
        <f>PRRAS!D233</f>
        <v>0</v>
      </c>
      <c r="D223" s="58">
        <f>PRRAS!E233</f>
        <v>0</v>
      </c>
      <c r="E223" s="58">
        <v>0</v>
      </c>
      <c r="F223" s="58">
        <v>0</v>
      </c>
      <c r="G223" s="59">
        <f>(B223/1000)*(C223*1+D223*2)</f>
        <v>0</v>
      </c>
      <c r="H223" s="59">
        <f>ABS(C223-ROUND(C223,0))+ABS(D223-ROUND(D223,0))</f>
        <v>0</v>
      </c>
      <c r="I223" s="60">
        <v>0</v>
      </c>
    </row>
    <row r="224" spans="1:9" ht="12.75">
      <c r="A224" s="57">
        <v>151</v>
      </c>
      <c r="B224" s="58">
        <f>PRRAS!C234</f>
        <v>223</v>
      </c>
      <c r="C224" s="58">
        <f>PRRAS!D234</f>
        <v>0</v>
      </c>
      <c r="D224" s="58">
        <f>PRRAS!E234</f>
        <v>0</v>
      </c>
      <c r="E224" s="58">
        <v>0</v>
      </c>
      <c r="F224" s="58">
        <v>0</v>
      </c>
      <c r="G224" s="59">
        <f>(B224/1000)*(C224*1+D224*2)</f>
        <v>0</v>
      </c>
      <c r="H224" s="59">
        <f>ABS(C224-ROUND(C224,0))+ABS(D224-ROUND(D224,0))</f>
        <v>0</v>
      </c>
      <c r="I224" s="60">
        <v>0</v>
      </c>
    </row>
    <row r="225" spans="1:9" ht="12.75">
      <c r="A225" s="57">
        <v>151</v>
      </c>
      <c r="B225" s="58">
        <f>PRRAS!C235</f>
        <v>224</v>
      </c>
      <c r="C225" s="58">
        <f>PRRAS!D235</f>
        <v>0</v>
      </c>
      <c r="D225" s="58">
        <f>PRRAS!E235</f>
        <v>0</v>
      </c>
      <c r="E225" s="58">
        <v>0</v>
      </c>
      <c r="F225" s="58">
        <v>0</v>
      </c>
      <c r="G225" s="59">
        <f>(B225/1000)*(C225*1+D225*2)</f>
        <v>0</v>
      </c>
      <c r="H225" s="59">
        <f>ABS(C225-ROUND(C225,0))+ABS(D225-ROUND(D225,0))</f>
        <v>0</v>
      </c>
      <c r="I225" s="60">
        <v>0</v>
      </c>
    </row>
    <row r="226" spans="1:9" ht="12.75">
      <c r="A226" s="57">
        <v>151</v>
      </c>
      <c r="B226" s="58">
        <f>PRRAS!C236</f>
        <v>225</v>
      </c>
      <c r="C226" s="58">
        <f>PRRAS!D236</f>
        <v>0</v>
      </c>
      <c r="D226" s="58">
        <f>PRRAS!E236</f>
        <v>0</v>
      </c>
      <c r="E226" s="58">
        <v>0</v>
      </c>
      <c r="F226" s="58">
        <v>0</v>
      </c>
      <c r="G226" s="59">
        <f>(B226/1000)*(C226*1+D226*2)</f>
        <v>0</v>
      </c>
      <c r="H226" s="59">
        <f>ABS(C226-ROUND(C226,0))+ABS(D226-ROUND(D226,0))</f>
        <v>0</v>
      </c>
      <c r="I226" s="60">
        <v>0</v>
      </c>
    </row>
    <row r="227" spans="1:9" ht="12.75">
      <c r="A227" s="57">
        <v>151</v>
      </c>
      <c r="B227" s="58">
        <f>PRRAS!C237</f>
        <v>226</v>
      </c>
      <c r="C227" s="58">
        <f>PRRAS!D237</f>
        <v>0</v>
      </c>
      <c r="D227" s="58">
        <f>PRRAS!E237</f>
        <v>0</v>
      </c>
      <c r="E227" s="58">
        <v>0</v>
      </c>
      <c r="F227" s="58">
        <v>0</v>
      </c>
      <c r="G227" s="59">
        <f>(B227/1000)*(C227*1+D227*2)</f>
        <v>0</v>
      </c>
      <c r="H227" s="59">
        <f>ABS(C227-ROUND(C227,0))+ABS(D227-ROUND(D227,0))</f>
        <v>0</v>
      </c>
      <c r="I227" s="60">
        <v>0</v>
      </c>
    </row>
    <row r="228" spans="1:9" ht="12.75">
      <c r="A228" s="57">
        <v>151</v>
      </c>
      <c r="B228" s="58">
        <f>PRRAS!C238</f>
        <v>227</v>
      </c>
      <c r="C228" s="58">
        <f>PRRAS!D238</f>
        <v>0</v>
      </c>
      <c r="D228" s="58">
        <f>PRRAS!E238</f>
        <v>0</v>
      </c>
      <c r="E228" s="58">
        <v>0</v>
      </c>
      <c r="F228" s="58">
        <v>0</v>
      </c>
      <c r="G228" s="59">
        <f>(B228/1000)*(C228*1+D228*2)</f>
        <v>0</v>
      </c>
      <c r="H228" s="59">
        <f>ABS(C228-ROUND(C228,0))+ABS(D228-ROUND(D228,0))</f>
        <v>0</v>
      </c>
      <c r="I228" s="60">
        <v>0</v>
      </c>
    </row>
    <row r="229" spans="1:9" ht="12.75">
      <c r="A229" s="57">
        <v>151</v>
      </c>
      <c r="B229" s="58">
        <f>PRRAS!C239</f>
        <v>228</v>
      </c>
      <c r="C229" s="58">
        <f>PRRAS!D239</f>
        <v>638452</v>
      </c>
      <c r="D229" s="58">
        <f>PRRAS!E239</f>
        <v>738890</v>
      </c>
      <c r="E229" s="58">
        <v>0</v>
      </c>
      <c r="F229" s="58">
        <v>0</v>
      </c>
      <c r="G229" s="59">
        <f>(B229/1000)*(C229*1+D229*2)</f>
        <v>482500.89600000001</v>
      </c>
      <c r="H229" s="59">
        <f>ABS(C229-ROUND(C229,0))+ABS(D229-ROUND(D229,0))</f>
        <v>0</v>
      </c>
      <c r="I229" s="60">
        <v>0</v>
      </c>
    </row>
    <row r="230" spans="1:9" ht="12.75">
      <c r="A230" s="57">
        <v>151</v>
      </c>
      <c r="B230" s="58">
        <f>PRRAS!C240</f>
        <v>229</v>
      </c>
      <c r="C230" s="58">
        <f>PRRAS!D240</f>
        <v>638452</v>
      </c>
      <c r="D230" s="58">
        <f>PRRAS!E240</f>
        <v>738890</v>
      </c>
      <c r="E230" s="58">
        <v>0</v>
      </c>
      <c r="F230" s="58">
        <v>0</v>
      </c>
      <c r="G230" s="59">
        <f>(B230/1000)*(C230*1+D230*2)</f>
        <v>484617.12800000003</v>
      </c>
      <c r="H230" s="59">
        <f>ABS(C230-ROUND(C230,0))+ABS(D230-ROUND(D230,0))</f>
        <v>0</v>
      </c>
      <c r="I230" s="60">
        <v>0</v>
      </c>
    </row>
    <row r="231" spans="1:9" ht="12.75">
      <c r="A231" s="57">
        <v>151</v>
      </c>
      <c r="B231" s="58">
        <f>PRRAS!C241</f>
        <v>230</v>
      </c>
      <c r="C231" s="58">
        <f>PRRAS!D241</f>
        <v>0</v>
      </c>
      <c r="D231" s="58">
        <f>PRRAS!E241</f>
        <v>0</v>
      </c>
      <c r="E231" s="58">
        <v>0</v>
      </c>
      <c r="F231" s="58">
        <v>0</v>
      </c>
      <c r="G231" s="59">
        <f>(B231/1000)*(C231*1+D231*2)</f>
        <v>0</v>
      </c>
      <c r="H231" s="59">
        <f>ABS(C231-ROUND(C231,0))+ABS(D231-ROUND(D231,0))</f>
        <v>0</v>
      </c>
      <c r="I231" s="60">
        <v>0</v>
      </c>
    </row>
    <row r="232" spans="1:9" ht="12.75">
      <c r="A232" s="57">
        <v>151</v>
      </c>
      <c r="B232" s="58">
        <f>PRRAS!C242</f>
        <v>231</v>
      </c>
      <c r="C232" s="58">
        <f>PRRAS!D242</f>
        <v>0</v>
      </c>
      <c r="D232" s="58">
        <f>PRRAS!E242</f>
        <v>0</v>
      </c>
      <c r="E232" s="58">
        <v>0</v>
      </c>
      <c r="F232" s="58">
        <v>0</v>
      </c>
      <c r="G232" s="59">
        <f>(B232/1000)*(C232*1+D232*2)</f>
        <v>0</v>
      </c>
      <c r="H232" s="59">
        <f>ABS(C232-ROUND(C232,0))+ABS(D232-ROUND(D232,0))</f>
        <v>0</v>
      </c>
      <c r="I232" s="60">
        <v>0</v>
      </c>
    </row>
    <row r="233" spans="1:9" ht="12.75">
      <c r="A233" s="57">
        <v>151</v>
      </c>
      <c r="B233" s="58">
        <f>PRRAS!C243</f>
        <v>232</v>
      </c>
      <c r="C233" s="58">
        <f>PRRAS!D243</f>
        <v>0</v>
      </c>
      <c r="D233" s="58">
        <f>PRRAS!E243</f>
        <v>0</v>
      </c>
      <c r="E233" s="58">
        <v>0</v>
      </c>
      <c r="F233" s="58">
        <v>0</v>
      </c>
      <c r="G233" s="59">
        <f>(B233/1000)*(C233*1+D233*2)</f>
        <v>0</v>
      </c>
      <c r="H233" s="59">
        <f>ABS(C233-ROUND(C233,0))+ABS(D233-ROUND(D233,0))</f>
        <v>0</v>
      </c>
      <c r="I233" s="60">
        <v>0</v>
      </c>
    </row>
    <row r="234" spans="1:9" ht="12.75">
      <c r="A234" s="57">
        <v>151</v>
      </c>
      <c r="B234" s="58">
        <f>PRRAS!C244</f>
        <v>233</v>
      </c>
      <c r="C234" s="58">
        <f>PRRAS!D244</f>
        <v>0</v>
      </c>
      <c r="D234" s="58">
        <f>PRRAS!E244</f>
        <v>0</v>
      </c>
      <c r="E234" s="58">
        <v>0</v>
      </c>
      <c r="F234" s="58">
        <v>0</v>
      </c>
      <c r="G234" s="59">
        <f>(B234/1000)*(C234*1+D234*2)</f>
        <v>0</v>
      </c>
      <c r="H234" s="59">
        <f>ABS(C234-ROUND(C234,0))+ABS(D234-ROUND(D234,0))</f>
        <v>0</v>
      </c>
      <c r="I234" s="60">
        <v>0</v>
      </c>
    </row>
    <row r="235" spans="1:9" ht="12.75">
      <c r="A235" s="57">
        <v>151</v>
      </c>
      <c r="B235" s="58">
        <f>PRRAS!C245</f>
        <v>234</v>
      </c>
      <c r="C235" s="58">
        <f>PRRAS!D245</f>
        <v>462739</v>
      </c>
      <c r="D235" s="58">
        <f>PRRAS!E245</f>
        <v>508180</v>
      </c>
      <c r="E235" s="58">
        <v>0</v>
      </c>
      <c r="F235" s="58">
        <v>0</v>
      </c>
      <c r="G235" s="59">
        <f>(B235/1000)*(C235*1+D235*2)</f>
        <v>346109.16600000003</v>
      </c>
      <c r="H235" s="59">
        <f>ABS(C235-ROUND(C235,0))+ABS(D235-ROUND(D235,0))</f>
        <v>0</v>
      </c>
      <c r="I235" s="60">
        <v>0</v>
      </c>
    </row>
    <row r="236" spans="1:9" ht="12.75">
      <c r="A236" s="57">
        <v>151</v>
      </c>
      <c r="B236" s="58">
        <f>PRRAS!C246</f>
        <v>235</v>
      </c>
      <c r="C236" s="58">
        <f>PRRAS!D246</f>
        <v>422983</v>
      </c>
      <c r="D236" s="58">
        <f>PRRAS!E246</f>
        <v>473730</v>
      </c>
      <c r="E236" s="58">
        <v>0</v>
      </c>
      <c r="F236" s="58">
        <v>0</v>
      </c>
      <c r="G236" s="59">
        <f>(B236/1000)*(C236*1+D236*2)</f>
        <v>322054.10499999998</v>
      </c>
      <c r="H236" s="59">
        <f>ABS(C236-ROUND(C236,0))+ABS(D236-ROUND(D236,0))</f>
        <v>0</v>
      </c>
      <c r="I236" s="60">
        <v>0</v>
      </c>
    </row>
    <row r="237" spans="1:9" ht="12.75">
      <c r="A237" s="57">
        <v>151</v>
      </c>
      <c r="B237" s="58">
        <f>PRRAS!C247</f>
        <v>236</v>
      </c>
      <c r="C237" s="58">
        <f>PRRAS!D247</f>
        <v>39756</v>
      </c>
      <c r="D237" s="58">
        <f>PRRAS!E247</f>
        <v>34450</v>
      </c>
      <c r="E237" s="58">
        <v>0</v>
      </c>
      <c r="F237" s="58">
        <v>0</v>
      </c>
      <c r="G237" s="59">
        <f>(B237/1000)*(C237*1+D237*2)</f>
        <v>25642.815999999999</v>
      </c>
      <c r="H237" s="59">
        <f>ABS(C237-ROUND(C237,0))+ABS(D237-ROUND(D237,0))</f>
        <v>0</v>
      </c>
      <c r="I237" s="60">
        <v>0</v>
      </c>
    </row>
    <row r="238" spans="1:9" ht="12.75">
      <c r="A238" s="57">
        <v>151</v>
      </c>
      <c r="B238" s="58">
        <f>PRRAS!C248</f>
        <v>237</v>
      </c>
      <c r="C238" s="58">
        <f>PRRAS!D248</f>
        <v>0</v>
      </c>
      <c r="D238" s="58">
        <f>PRRAS!E248</f>
        <v>0</v>
      </c>
      <c r="E238" s="58">
        <v>0</v>
      </c>
      <c r="F238" s="58">
        <v>0</v>
      </c>
      <c r="G238" s="59">
        <f>(B238/1000)*(C238*1+D238*2)</f>
        <v>0</v>
      </c>
      <c r="H238" s="59">
        <f>ABS(C238-ROUND(C238,0))+ABS(D238-ROUND(D238,0))</f>
        <v>0</v>
      </c>
      <c r="I238" s="60">
        <v>0</v>
      </c>
    </row>
    <row r="239" spans="1:9" ht="12.75">
      <c r="A239" s="57">
        <v>151</v>
      </c>
      <c r="B239" s="58">
        <f>PRRAS!C249</f>
        <v>238</v>
      </c>
      <c r="C239" s="58">
        <f>PRRAS!D249</f>
        <v>0</v>
      </c>
      <c r="D239" s="58">
        <f>PRRAS!E249</f>
        <v>0</v>
      </c>
      <c r="E239" s="58">
        <v>0</v>
      </c>
      <c r="F239" s="58">
        <v>0</v>
      </c>
      <c r="G239" s="59">
        <f>(B239/1000)*(C239*1+D239*2)</f>
        <v>0</v>
      </c>
      <c r="H239" s="59">
        <f>ABS(C239-ROUND(C239,0))+ABS(D239-ROUND(D239,0))</f>
        <v>0</v>
      </c>
      <c r="I239" s="60">
        <v>0</v>
      </c>
    </row>
    <row r="240" spans="1:9" ht="12.75">
      <c r="A240" s="57">
        <v>151</v>
      </c>
      <c r="B240" s="58">
        <f>PRRAS!C250</f>
        <v>239</v>
      </c>
      <c r="C240" s="58">
        <f>PRRAS!D250</f>
        <v>0</v>
      </c>
      <c r="D240" s="58">
        <f>PRRAS!E250</f>
        <v>0</v>
      </c>
      <c r="E240" s="58">
        <v>0</v>
      </c>
      <c r="F240" s="58">
        <v>0</v>
      </c>
      <c r="G240" s="59">
        <f>(B240/1000)*(C240*1+D240*2)</f>
        <v>0</v>
      </c>
      <c r="H240" s="59">
        <f>ABS(C240-ROUND(C240,0))+ABS(D240-ROUND(D240,0))</f>
        <v>0</v>
      </c>
      <c r="I240" s="60">
        <v>0</v>
      </c>
    </row>
    <row r="241" spans="1:9" ht="12.75">
      <c r="A241" s="57">
        <v>151</v>
      </c>
      <c r="B241" s="58">
        <f>PRRAS!C251</f>
        <v>240</v>
      </c>
      <c r="C241" s="58">
        <f>PRRAS!D251</f>
        <v>0</v>
      </c>
      <c r="D241" s="58">
        <f>PRRAS!E251</f>
        <v>0</v>
      </c>
      <c r="E241" s="58">
        <v>0</v>
      </c>
      <c r="F241" s="58">
        <v>0</v>
      </c>
      <c r="G241" s="59">
        <f>(B241/1000)*(C241*1+D241*2)</f>
        <v>0</v>
      </c>
      <c r="H241" s="59">
        <f>ABS(C241-ROUND(C241,0))+ABS(D241-ROUND(D241,0))</f>
        <v>0</v>
      </c>
      <c r="I241" s="60">
        <v>0</v>
      </c>
    </row>
    <row r="242" spans="1:9" ht="12.75">
      <c r="A242" s="57">
        <v>151</v>
      </c>
      <c r="B242" s="58">
        <f>PRRAS!C252</f>
        <v>241</v>
      </c>
      <c r="C242" s="58">
        <f>PRRAS!D252</f>
        <v>0</v>
      </c>
      <c r="D242" s="58">
        <f>PRRAS!E252</f>
        <v>0</v>
      </c>
      <c r="E242" s="58">
        <v>0</v>
      </c>
      <c r="F242" s="58">
        <v>0</v>
      </c>
      <c r="G242" s="59">
        <f>(B242/1000)*(C242*1+D242*2)</f>
        <v>0</v>
      </c>
      <c r="H242" s="59">
        <f>ABS(C242-ROUND(C242,0))+ABS(D242-ROUND(D242,0))</f>
        <v>0</v>
      </c>
      <c r="I242" s="60">
        <v>0</v>
      </c>
    </row>
    <row r="243" spans="1:9" ht="12.75">
      <c r="A243" s="57">
        <v>151</v>
      </c>
      <c r="B243" s="58">
        <f>PRRAS!C253</f>
        <v>242</v>
      </c>
      <c r="C243" s="58">
        <f>PRRAS!D253</f>
        <v>0</v>
      </c>
      <c r="D243" s="58">
        <f>PRRAS!E253</f>
        <v>0</v>
      </c>
      <c r="E243" s="58">
        <v>0</v>
      </c>
      <c r="F243" s="58">
        <v>0</v>
      </c>
      <c r="G243" s="59">
        <f>(B243/1000)*(C243*1+D243*2)</f>
        <v>0</v>
      </c>
      <c r="H243" s="59">
        <f>ABS(C243-ROUND(C243,0))+ABS(D243-ROUND(D243,0))</f>
        <v>0</v>
      </c>
      <c r="I243" s="60">
        <v>0</v>
      </c>
    </row>
    <row r="244" spans="1:9" ht="12.75">
      <c r="A244" s="57">
        <v>151</v>
      </c>
      <c r="B244" s="58">
        <f>PRRAS!C254</f>
        <v>243</v>
      </c>
      <c r="C244" s="58">
        <f>PRRAS!D254</f>
        <v>0</v>
      </c>
      <c r="D244" s="58">
        <f>PRRAS!E254</f>
        <v>0</v>
      </c>
      <c r="E244" s="58">
        <v>0</v>
      </c>
      <c r="F244" s="58">
        <v>0</v>
      </c>
      <c r="G244" s="59">
        <f>(B244/1000)*(C244*1+D244*2)</f>
        <v>0</v>
      </c>
      <c r="H244" s="59">
        <f>ABS(C244-ROUND(C244,0))+ABS(D244-ROUND(D244,0))</f>
        <v>0</v>
      </c>
      <c r="I244" s="60">
        <v>0</v>
      </c>
    </row>
    <row r="245" spans="1:9" ht="12.75">
      <c r="A245" s="57">
        <v>151</v>
      </c>
      <c r="B245" s="58">
        <f>PRRAS!C255</f>
        <v>244</v>
      </c>
      <c r="C245" s="58">
        <f>PRRAS!D255</f>
        <v>0</v>
      </c>
      <c r="D245" s="58">
        <f>PRRAS!E255</f>
        <v>0</v>
      </c>
      <c r="E245" s="58">
        <v>0</v>
      </c>
      <c r="F245" s="58">
        <v>0</v>
      </c>
      <c r="G245" s="59">
        <f>(B245/1000)*(C245*1+D245*2)</f>
        <v>0</v>
      </c>
      <c r="H245" s="59">
        <f>ABS(C245-ROUND(C245,0))+ABS(D245-ROUND(D245,0))</f>
        <v>0</v>
      </c>
      <c r="I245" s="60">
        <v>0</v>
      </c>
    </row>
    <row r="246" spans="1:9" ht="12.75">
      <c r="A246" s="57">
        <v>151</v>
      </c>
      <c r="B246" s="58">
        <f>PRRAS!C256</f>
        <v>245</v>
      </c>
      <c r="C246" s="58">
        <f>PRRAS!D256</f>
        <v>0</v>
      </c>
      <c r="D246" s="58">
        <f>PRRAS!E256</f>
        <v>0</v>
      </c>
      <c r="E246" s="58">
        <v>0</v>
      </c>
      <c r="F246" s="58">
        <v>0</v>
      </c>
      <c r="G246" s="59">
        <f>(B246/1000)*(C246*1+D246*2)</f>
        <v>0</v>
      </c>
      <c r="H246" s="59">
        <f>ABS(C246-ROUND(C246,0))+ABS(D246-ROUND(D246,0))</f>
        <v>0</v>
      </c>
      <c r="I246" s="60">
        <v>0</v>
      </c>
    </row>
    <row r="247" spans="1:9" ht="12.75">
      <c r="A247" s="57">
        <v>151</v>
      </c>
      <c r="B247" s="58">
        <f>PRRAS!C257</f>
        <v>246</v>
      </c>
      <c r="C247" s="58">
        <f>PRRAS!D257</f>
        <v>1768698</v>
      </c>
      <c r="D247" s="58">
        <f>PRRAS!E257</f>
        <v>1942254</v>
      </c>
      <c r="E247" s="58">
        <v>0</v>
      </c>
      <c r="F247" s="58">
        <v>0</v>
      </c>
      <c r="G247" s="59">
        <f>(B247/1000)*(C247*1+D247*2)</f>
        <v>1390688.676</v>
      </c>
      <c r="H247" s="59">
        <f>ABS(C247-ROUND(C247,0))+ABS(D247-ROUND(D247,0))</f>
        <v>0</v>
      </c>
      <c r="I247" s="60">
        <v>0</v>
      </c>
    </row>
    <row r="248" spans="1:9" ht="12.75">
      <c r="A248" s="57">
        <v>151</v>
      </c>
      <c r="B248" s="58">
        <f>PRRAS!C258</f>
        <v>247</v>
      </c>
      <c r="C248" s="58">
        <f>PRRAS!D258</f>
        <v>0</v>
      </c>
      <c r="D248" s="58">
        <f>PRRAS!E258</f>
        <v>0</v>
      </c>
      <c r="E248" s="58">
        <v>0</v>
      </c>
      <c r="F248" s="58">
        <v>0</v>
      </c>
      <c r="G248" s="59">
        <f>(B248/1000)*(C248*1+D248*2)</f>
        <v>0</v>
      </c>
      <c r="H248" s="59">
        <f>ABS(C248-ROUND(C248,0))+ABS(D248-ROUND(D248,0))</f>
        <v>0</v>
      </c>
      <c r="I248" s="60">
        <v>0</v>
      </c>
    </row>
    <row r="249" spans="1:9" ht="12.75">
      <c r="A249" s="57">
        <v>151</v>
      </c>
      <c r="B249" s="58">
        <f>PRRAS!C259</f>
        <v>248</v>
      </c>
      <c r="C249" s="58">
        <f>PRRAS!D259</f>
        <v>0</v>
      </c>
      <c r="D249" s="58">
        <f>PRRAS!E259</f>
        <v>0</v>
      </c>
      <c r="E249" s="58">
        <v>0</v>
      </c>
      <c r="F249" s="58">
        <v>0</v>
      </c>
      <c r="G249" s="59">
        <f>(B249/1000)*(C249*1+D249*2)</f>
        <v>0</v>
      </c>
      <c r="H249" s="59">
        <f>ABS(C249-ROUND(C249,0))+ABS(D249-ROUND(D249,0))</f>
        <v>0</v>
      </c>
      <c r="I249" s="60">
        <v>0</v>
      </c>
    </row>
    <row r="250" spans="1:9" ht="12.75">
      <c r="A250" s="57">
        <v>151</v>
      </c>
      <c r="B250" s="58">
        <f>PRRAS!C260</f>
        <v>249</v>
      </c>
      <c r="C250" s="58">
        <f>PRRAS!D260</f>
        <v>0</v>
      </c>
      <c r="D250" s="58">
        <f>PRRAS!E260</f>
        <v>0</v>
      </c>
      <c r="E250" s="58">
        <v>0</v>
      </c>
      <c r="F250" s="58">
        <v>0</v>
      </c>
      <c r="G250" s="59">
        <f>(B250/1000)*(C250*1+D250*2)</f>
        <v>0</v>
      </c>
      <c r="H250" s="59">
        <f>ABS(C250-ROUND(C250,0))+ABS(D250-ROUND(D250,0))</f>
        <v>0</v>
      </c>
      <c r="I250" s="60">
        <v>0</v>
      </c>
    </row>
    <row r="251" spans="1:9" ht="12.75">
      <c r="A251" s="57">
        <v>151</v>
      </c>
      <c r="B251" s="58">
        <f>PRRAS!C261</f>
        <v>250</v>
      </c>
      <c r="C251" s="58">
        <f>PRRAS!D261</f>
        <v>0</v>
      </c>
      <c r="D251" s="58">
        <f>PRRAS!E261</f>
        <v>0</v>
      </c>
      <c r="E251" s="58">
        <v>0</v>
      </c>
      <c r="F251" s="58">
        <v>0</v>
      </c>
      <c r="G251" s="59">
        <f>(B251/1000)*(C251*1+D251*2)</f>
        <v>0</v>
      </c>
      <c r="H251" s="59">
        <f>ABS(C251-ROUND(C251,0))+ABS(D251-ROUND(D251,0))</f>
        <v>0</v>
      </c>
      <c r="I251" s="60">
        <v>0</v>
      </c>
    </row>
    <row r="252" spans="1:9" ht="12.75">
      <c r="A252" s="57">
        <v>151</v>
      </c>
      <c r="B252" s="58">
        <f>PRRAS!C262</f>
        <v>251</v>
      </c>
      <c r="C252" s="58">
        <f>PRRAS!D262</f>
        <v>0</v>
      </c>
      <c r="D252" s="58">
        <f>PRRAS!E262</f>
        <v>0</v>
      </c>
      <c r="E252" s="58">
        <v>0</v>
      </c>
      <c r="F252" s="58">
        <v>0</v>
      </c>
      <c r="G252" s="59">
        <f>(B252/1000)*(C252*1+D252*2)</f>
        <v>0</v>
      </c>
      <c r="H252" s="59">
        <f>ABS(C252-ROUND(C252,0))+ABS(D252-ROUND(D252,0))</f>
        <v>0</v>
      </c>
      <c r="I252" s="60">
        <v>0</v>
      </c>
    </row>
    <row r="253" spans="1:9" ht="12.75">
      <c r="A253" s="57">
        <v>151</v>
      </c>
      <c r="B253" s="58">
        <f>PRRAS!C263</f>
        <v>252</v>
      </c>
      <c r="C253" s="58">
        <f>PRRAS!D263</f>
        <v>0</v>
      </c>
      <c r="D253" s="58">
        <f>PRRAS!E263</f>
        <v>0</v>
      </c>
      <c r="E253" s="58">
        <v>0</v>
      </c>
      <c r="F253" s="58">
        <v>0</v>
      </c>
      <c r="G253" s="59">
        <f>(B253/1000)*(C253*1+D253*2)</f>
        <v>0</v>
      </c>
      <c r="H253" s="59">
        <f>ABS(C253-ROUND(C253,0))+ABS(D253-ROUND(D253,0))</f>
        <v>0</v>
      </c>
      <c r="I253" s="60">
        <v>0</v>
      </c>
    </row>
    <row r="254" spans="1:9" ht="12.75">
      <c r="A254" s="57">
        <v>151</v>
      </c>
      <c r="B254" s="58">
        <f>PRRAS!C264</f>
        <v>253</v>
      </c>
      <c r="C254" s="58">
        <f>PRRAS!D264</f>
        <v>1768698</v>
      </c>
      <c r="D254" s="58">
        <f>PRRAS!E264</f>
        <v>1942254</v>
      </c>
      <c r="E254" s="58">
        <v>0</v>
      </c>
      <c r="F254" s="58">
        <v>0</v>
      </c>
      <c r="G254" s="59">
        <f>(B254/1000)*(C254*1+D254*2)</f>
        <v>1430261.118</v>
      </c>
      <c r="H254" s="59">
        <f>ABS(C254-ROUND(C254,0))+ABS(D254-ROUND(D254,0))</f>
        <v>0</v>
      </c>
      <c r="I254" s="60">
        <v>0</v>
      </c>
    </row>
    <row r="255" spans="1:9" ht="12.75">
      <c r="A255" s="57">
        <v>151</v>
      </c>
      <c r="B255" s="58">
        <f>PRRAS!C265</f>
        <v>254</v>
      </c>
      <c r="C255" s="58">
        <f>PRRAS!D265</f>
        <v>1095555</v>
      </c>
      <c r="D255" s="58">
        <f>PRRAS!E265</f>
        <v>1223314</v>
      </c>
      <c r="E255" s="58">
        <v>0</v>
      </c>
      <c r="F255" s="58">
        <v>0</v>
      </c>
      <c r="G255" s="59">
        <f>(B255/1000)*(C255*1+D255*2)</f>
        <v>899714.48199999996</v>
      </c>
      <c r="H255" s="59">
        <f>ABS(C255-ROUND(C255,0))+ABS(D255-ROUND(D255,0))</f>
        <v>0</v>
      </c>
      <c r="I255" s="60">
        <v>0</v>
      </c>
    </row>
    <row r="256" spans="1:9" ht="12.75">
      <c r="A256" s="57">
        <v>151</v>
      </c>
      <c r="B256" s="58">
        <f>PRRAS!C266</f>
        <v>255</v>
      </c>
      <c r="C256" s="58">
        <f>PRRAS!D266</f>
        <v>673143</v>
      </c>
      <c r="D256" s="58">
        <f>PRRAS!E266</f>
        <v>718940</v>
      </c>
      <c r="E256" s="58">
        <v>0</v>
      </c>
      <c r="F256" s="58">
        <v>0</v>
      </c>
      <c r="G256" s="59">
        <f>(B256/1000)*(C256*1+D256*2)</f>
        <v>538310.86499999999</v>
      </c>
      <c r="H256" s="59">
        <f>ABS(C256-ROUND(C256,0))+ABS(D256-ROUND(D256,0))</f>
        <v>0</v>
      </c>
      <c r="I256" s="60">
        <v>0</v>
      </c>
    </row>
    <row r="257" spans="1:9" ht="12.75">
      <c r="A257" s="57">
        <v>151</v>
      </c>
      <c r="B257" s="58">
        <f>PRRAS!C267</f>
        <v>256</v>
      </c>
      <c r="C257" s="58">
        <f>PRRAS!D267</f>
        <v>0</v>
      </c>
      <c r="D257" s="58">
        <f>PRRAS!E267</f>
        <v>0</v>
      </c>
      <c r="E257" s="58">
        <v>0</v>
      </c>
      <c r="F257" s="58">
        <v>0</v>
      </c>
      <c r="G257" s="59">
        <f>(B257/1000)*(C257*1+D257*2)</f>
        <v>0</v>
      </c>
      <c r="H257" s="59">
        <f>ABS(C257-ROUND(C257,0))+ABS(D257-ROUND(D257,0))</f>
        <v>0</v>
      </c>
      <c r="I257" s="60">
        <v>0</v>
      </c>
    </row>
    <row r="258" spans="1:9" ht="12.75">
      <c r="A258" s="57">
        <v>151</v>
      </c>
      <c r="B258" s="58">
        <f>PRRAS!C268</f>
        <v>257</v>
      </c>
      <c r="C258" s="58">
        <f>PRRAS!D268</f>
        <v>8920608</v>
      </c>
      <c r="D258" s="58">
        <f>PRRAS!E268</f>
        <v>6744481</v>
      </c>
      <c r="E258" s="58">
        <v>0</v>
      </c>
      <c r="F258" s="58">
        <v>0</v>
      </c>
      <c r="G258" s="59">
        <f t="shared" si="8" ref="G258:G321">(B258/1000)*(C258*1+D258*2)</f>
        <v>5759259.4900000002</v>
      </c>
      <c r="H258" s="59">
        <f t="shared" si="9" ref="H258:H321">ABS(C258-ROUND(C258,0))+ABS(D258-ROUND(D258,0))</f>
        <v>0</v>
      </c>
      <c r="I258" s="60">
        <v>0</v>
      </c>
    </row>
    <row r="259" spans="1:9" ht="12.75">
      <c r="A259" s="57">
        <v>151</v>
      </c>
      <c r="B259" s="58">
        <f>PRRAS!C269</f>
        <v>258</v>
      </c>
      <c r="C259" s="58">
        <f>PRRAS!D269</f>
        <v>5097462</v>
      </c>
      <c r="D259" s="58">
        <f>PRRAS!E269</f>
        <v>6144356</v>
      </c>
      <c r="E259" s="58">
        <v>0</v>
      </c>
      <c r="F259" s="58">
        <v>0</v>
      </c>
      <c r="G259" s="59">
        <f>(B259/1000)*(C259*1+D259*2)</f>
        <v>4485632.892</v>
      </c>
      <c r="H259" s="59">
        <f>ABS(C259-ROUND(C259,0))+ABS(D259-ROUND(D259,0))</f>
        <v>0</v>
      </c>
      <c r="I259" s="60">
        <v>0</v>
      </c>
    </row>
    <row r="260" spans="1:9" ht="12.75">
      <c r="A260" s="57">
        <v>151</v>
      </c>
      <c r="B260" s="58">
        <f>PRRAS!C270</f>
        <v>259</v>
      </c>
      <c r="C260" s="58">
        <f>PRRAS!D270</f>
        <v>5097462</v>
      </c>
      <c r="D260" s="58">
        <f>PRRAS!E270</f>
        <v>5985968</v>
      </c>
      <c r="E260" s="58">
        <v>0</v>
      </c>
      <c r="F260" s="58">
        <v>0</v>
      </c>
      <c r="G260" s="59">
        <f>(B260/1000)*(C260*1+D260*2)</f>
        <v>4420974.0820000004</v>
      </c>
      <c r="H260" s="59">
        <f>ABS(C260-ROUND(C260,0))+ABS(D260-ROUND(D260,0))</f>
        <v>0</v>
      </c>
      <c r="I260" s="60">
        <v>0</v>
      </c>
    </row>
    <row r="261" spans="1:9" ht="12.75">
      <c r="A261" s="57">
        <v>151</v>
      </c>
      <c r="B261" s="58">
        <f>PRRAS!C271</f>
        <v>260</v>
      </c>
      <c r="C261" s="58">
        <f>PRRAS!D271</f>
        <v>0</v>
      </c>
      <c r="D261" s="58">
        <f>PRRAS!E271</f>
        <v>158388</v>
      </c>
      <c r="E261" s="58">
        <v>0</v>
      </c>
      <c r="F261" s="58">
        <v>0</v>
      </c>
      <c r="G261" s="59">
        <f>(B261/1000)*(C261*1+D261*2)</f>
        <v>82361.760000000009</v>
      </c>
      <c r="H261" s="59">
        <f>ABS(C261-ROUND(C261,0))+ABS(D261-ROUND(D261,0))</f>
        <v>0</v>
      </c>
      <c r="I261" s="60">
        <v>0</v>
      </c>
    </row>
    <row r="262" spans="1:9" ht="12.75">
      <c r="A262" s="57">
        <v>151</v>
      </c>
      <c r="B262" s="58">
        <f>PRRAS!C272</f>
        <v>261</v>
      </c>
      <c r="C262" s="58">
        <f>PRRAS!D272</f>
        <v>0</v>
      </c>
      <c r="D262" s="58">
        <f>PRRAS!E272</f>
        <v>0</v>
      </c>
      <c r="E262" s="58">
        <v>0</v>
      </c>
      <c r="F262" s="58">
        <v>0</v>
      </c>
      <c r="G262" s="59">
        <f>(B262/1000)*(C262*1+D262*2)</f>
        <v>0</v>
      </c>
      <c r="H262" s="59">
        <f>ABS(C262-ROUND(C262,0))+ABS(D262-ROUND(D262,0))</f>
        <v>0</v>
      </c>
      <c r="I262" s="60">
        <v>0</v>
      </c>
    </row>
    <row r="263" spans="1:9" ht="12.75">
      <c r="A263" s="57">
        <v>151</v>
      </c>
      <c r="B263" s="58">
        <f>PRRAS!C273</f>
        <v>262</v>
      </c>
      <c r="C263" s="58">
        <f>PRRAS!D273</f>
        <v>3653046</v>
      </c>
      <c r="D263" s="58">
        <f>PRRAS!E273</f>
        <v>501019</v>
      </c>
      <c r="E263" s="58">
        <v>0</v>
      </c>
      <c r="F263" s="58">
        <v>0</v>
      </c>
      <c r="G263" s="59">
        <f>(B263/1000)*(C263*1+D263*2)</f>
        <v>1219632.0080000002</v>
      </c>
      <c r="H263" s="59">
        <f>ABS(C263-ROUND(C263,0))+ABS(D263-ROUND(D263,0))</f>
        <v>0</v>
      </c>
      <c r="I263" s="60">
        <v>0</v>
      </c>
    </row>
    <row r="264" spans="1:9" ht="12.75">
      <c r="A264" s="57">
        <v>151</v>
      </c>
      <c r="B264" s="58">
        <f>PRRAS!C274</f>
        <v>263</v>
      </c>
      <c r="C264" s="58">
        <f>PRRAS!D274</f>
        <v>3306546</v>
      </c>
      <c r="D264" s="58">
        <f>PRRAS!E274</f>
        <v>408000</v>
      </c>
      <c r="E264" s="58">
        <v>0</v>
      </c>
      <c r="F264" s="58">
        <v>0</v>
      </c>
      <c r="G264" s="59">
        <f>(B264/1000)*(C264*1+D264*2)</f>
        <v>1084229.598</v>
      </c>
      <c r="H264" s="59">
        <f>ABS(C264-ROUND(C264,0))+ABS(D264-ROUND(D264,0))</f>
        <v>0</v>
      </c>
      <c r="I264" s="60">
        <v>0</v>
      </c>
    </row>
    <row r="265" spans="1:9" ht="12.75">
      <c r="A265" s="57">
        <v>151</v>
      </c>
      <c r="B265" s="58">
        <f>PRRAS!C275</f>
        <v>264</v>
      </c>
      <c r="C265" s="58">
        <f>PRRAS!D275</f>
        <v>346500</v>
      </c>
      <c r="D265" s="58">
        <f>PRRAS!E275</f>
        <v>93019</v>
      </c>
      <c r="E265" s="58">
        <v>0</v>
      </c>
      <c r="F265" s="58">
        <v>0</v>
      </c>
      <c r="G265" s="59">
        <f>(B265/1000)*(C265*1+D265*2)</f>
        <v>140590.03200000001</v>
      </c>
      <c r="H265" s="59">
        <f>ABS(C265-ROUND(C265,0))+ABS(D265-ROUND(D265,0))</f>
        <v>0</v>
      </c>
      <c r="I265" s="60">
        <v>0</v>
      </c>
    </row>
    <row r="266" spans="1:9" ht="12.75">
      <c r="A266" s="57">
        <v>151</v>
      </c>
      <c r="B266" s="58">
        <f>PRRAS!C276</f>
        <v>265</v>
      </c>
      <c r="C266" s="58">
        <f>PRRAS!D276</f>
        <v>0</v>
      </c>
      <c r="D266" s="58">
        <f>PRRAS!E276</f>
        <v>0</v>
      </c>
      <c r="E266" s="58">
        <v>0</v>
      </c>
      <c r="F266" s="58">
        <v>0</v>
      </c>
      <c r="G266" s="59">
        <f>(B266/1000)*(C266*1+D266*2)</f>
        <v>0</v>
      </c>
      <c r="H266" s="59">
        <f>ABS(C266-ROUND(C266,0))+ABS(D266-ROUND(D266,0))</f>
        <v>0</v>
      </c>
      <c r="I266" s="60">
        <v>0</v>
      </c>
    </row>
    <row r="267" spans="1:9" ht="12.75">
      <c r="A267" s="57">
        <v>151</v>
      </c>
      <c r="B267" s="58">
        <f>PRRAS!C277</f>
        <v>266</v>
      </c>
      <c r="C267" s="58">
        <f>PRRAS!D277</f>
        <v>0</v>
      </c>
      <c r="D267" s="58">
        <f>PRRAS!E277</f>
        <v>99106</v>
      </c>
      <c r="E267" s="58">
        <v>0</v>
      </c>
      <c r="F267" s="58">
        <v>0</v>
      </c>
      <c r="G267" s="59">
        <f>(B267/1000)*(C267*1+D267*2)</f>
        <v>52724.392</v>
      </c>
      <c r="H267" s="59">
        <f>ABS(C267-ROUND(C267,0))+ABS(D267-ROUND(D267,0))</f>
        <v>0</v>
      </c>
      <c r="I267" s="60">
        <v>0</v>
      </c>
    </row>
    <row r="268" spans="1:9" ht="12.75">
      <c r="A268" s="57">
        <v>151</v>
      </c>
      <c r="B268" s="58">
        <f>PRRAS!C278</f>
        <v>267</v>
      </c>
      <c r="C268" s="58">
        <f>PRRAS!D278</f>
        <v>0</v>
      </c>
      <c r="D268" s="58">
        <f>PRRAS!E278</f>
        <v>99106</v>
      </c>
      <c r="E268" s="58">
        <v>0</v>
      </c>
      <c r="F268" s="58">
        <v>0</v>
      </c>
      <c r="G268" s="59">
        <f>(B268/1000)*(C268*1+D268*2)</f>
        <v>52922.603999999999</v>
      </c>
      <c r="H268" s="59">
        <f>ABS(C268-ROUND(C268,0))+ABS(D268-ROUND(D268,0))</f>
        <v>0</v>
      </c>
      <c r="I268" s="60">
        <v>0</v>
      </c>
    </row>
    <row r="269" spans="1:9" ht="12.75">
      <c r="A269" s="57">
        <v>151</v>
      </c>
      <c r="B269" s="58">
        <f>PRRAS!C279</f>
        <v>268</v>
      </c>
      <c r="C269" s="58">
        <f>PRRAS!D279</f>
        <v>0</v>
      </c>
      <c r="D269" s="58">
        <f>PRRAS!E279</f>
        <v>0</v>
      </c>
      <c r="E269" s="58">
        <v>0</v>
      </c>
      <c r="F269" s="58">
        <v>0</v>
      </c>
      <c r="G269" s="59">
        <f>(B269/1000)*(C269*1+D269*2)</f>
        <v>0</v>
      </c>
      <c r="H269" s="59">
        <f>ABS(C269-ROUND(C269,0))+ABS(D269-ROUND(D269,0))</f>
        <v>0</v>
      </c>
      <c r="I269" s="60">
        <v>0</v>
      </c>
    </row>
    <row r="270" spans="1:9" ht="12.75">
      <c r="A270" s="57">
        <v>151</v>
      </c>
      <c r="B270" s="58">
        <f>PRRAS!C280</f>
        <v>269</v>
      </c>
      <c r="C270" s="58">
        <f>PRRAS!D280</f>
        <v>0</v>
      </c>
      <c r="D270" s="58">
        <f>PRRAS!E280</f>
        <v>0</v>
      </c>
      <c r="E270" s="58">
        <v>0</v>
      </c>
      <c r="F270" s="58">
        <v>0</v>
      </c>
      <c r="G270" s="59">
        <f>(B270/1000)*(C270*1+D270*2)</f>
        <v>0</v>
      </c>
      <c r="H270" s="59">
        <f>ABS(C270-ROUND(C270,0))+ABS(D270-ROUND(D270,0))</f>
        <v>0</v>
      </c>
      <c r="I270" s="60">
        <v>0</v>
      </c>
    </row>
    <row r="271" spans="1:9" ht="12.75">
      <c r="A271" s="57">
        <v>151</v>
      </c>
      <c r="B271" s="58">
        <f>PRRAS!C281</f>
        <v>270</v>
      </c>
      <c r="C271" s="58">
        <f>PRRAS!D281</f>
        <v>0</v>
      </c>
      <c r="D271" s="58">
        <f>PRRAS!E281</f>
        <v>0</v>
      </c>
      <c r="E271" s="58">
        <v>0</v>
      </c>
      <c r="F271" s="58">
        <v>0</v>
      </c>
      <c r="G271" s="59">
        <f>(B271/1000)*(C271*1+D271*2)</f>
        <v>0</v>
      </c>
      <c r="H271" s="59">
        <f>ABS(C271-ROUND(C271,0))+ABS(D271-ROUND(D271,0))</f>
        <v>0</v>
      </c>
      <c r="I271" s="60">
        <v>0</v>
      </c>
    </row>
    <row r="272" spans="1:9" ht="12.75">
      <c r="A272" s="57">
        <v>151</v>
      </c>
      <c r="B272" s="58">
        <f>PRRAS!C282</f>
        <v>271</v>
      </c>
      <c r="C272" s="58">
        <f>PRRAS!D282</f>
        <v>0</v>
      </c>
      <c r="D272" s="58">
        <f>PRRAS!E282</f>
        <v>0</v>
      </c>
      <c r="E272" s="58">
        <v>0</v>
      </c>
      <c r="F272" s="58">
        <v>0</v>
      </c>
      <c r="G272" s="59">
        <f>(B272/1000)*(C272*1+D272*2)</f>
        <v>0</v>
      </c>
      <c r="H272" s="59">
        <f>ABS(C272-ROUND(C272,0))+ABS(D272-ROUND(D272,0))</f>
        <v>0</v>
      </c>
      <c r="I272" s="60">
        <v>0</v>
      </c>
    </row>
    <row r="273" spans="1:9" ht="12.75">
      <c r="A273" s="57">
        <v>151</v>
      </c>
      <c r="B273" s="58">
        <f>PRRAS!C283</f>
        <v>272</v>
      </c>
      <c r="C273" s="58">
        <f>PRRAS!D283</f>
        <v>170100</v>
      </c>
      <c r="D273" s="58">
        <f>PRRAS!E283</f>
        <v>0</v>
      </c>
      <c r="E273" s="58">
        <v>0</v>
      </c>
      <c r="F273" s="58">
        <v>0</v>
      </c>
      <c r="G273" s="59">
        <f>(B273/1000)*(C273*1+D273*2)</f>
        <v>46267.200000000004</v>
      </c>
      <c r="H273" s="59">
        <f>ABS(C273-ROUND(C273,0))+ABS(D273-ROUND(D273,0))</f>
        <v>0</v>
      </c>
      <c r="I273" s="60">
        <v>0</v>
      </c>
    </row>
    <row r="274" spans="1:9" ht="12.75">
      <c r="A274" s="57">
        <v>151</v>
      </c>
      <c r="B274" s="58">
        <f>PRRAS!C284</f>
        <v>273</v>
      </c>
      <c r="C274" s="58">
        <f>PRRAS!D284</f>
        <v>170100</v>
      </c>
      <c r="D274" s="58">
        <f>PRRAS!E284</f>
        <v>0</v>
      </c>
      <c r="E274" s="58">
        <v>0</v>
      </c>
      <c r="F274" s="58">
        <v>0</v>
      </c>
      <c r="G274" s="59">
        <f>(B274/1000)*(C274*1+D274*2)</f>
        <v>46437.300000000003</v>
      </c>
      <c r="H274" s="59">
        <f>ABS(C274-ROUND(C274,0))+ABS(D274-ROUND(D274,0))</f>
        <v>0</v>
      </c>
      <c r="I274" s="60">
        <v>0</v>
      </c>
    </row>
    <row r="275" spans="1:9" ht="12.75">
      <c r="A275" s="57">
        <v>151</v>
      </c>
      <c r="B275" s="58">
        <f>PRRAS!C285</f>
        <v>274</v>
      </c>
      <c r="C275" s="58">
        <f>PRRAS!D285</f>
        <v>0</v>
      </c>
      <c r="D275" s="58">
        <f>PRRAS!E285</f>
        <v>0</v>
      </c>
      <c r="E275" s="58">
        <v>0</v>
      </c>
      <c r="F275" s="58">
        <v>0</v>
      </c>
      <c r="G275" s="59">
        <f>(B275/1000)*(C275*1+D275*2)</f>
        <v>0</v>
      </c>
      <c r="H275" s="59">
        <f>ABS(C275-ROUND(C275,0))+ABS(D275-ROUND(D275,0))</f>
        <v>0</v>
      </c>
      <c r="I275" s="60">
        <v>0</v>
      </c>
    </row>
    <row r="276" spans="1:9" ht="12.75">
      <c r="A276" s="57">
        <v>151</v>
      </c>
      <c r="B276" s="58">
        <f>PRRAS!C286</f>
        <v>275</v>
      </c>
      <c r="C276" s="58">
        <f>PRRAS!D286</f>
        <v>0</v>
      </c>
      <c r="D276" s="58">
        <f>PRRAS!E286</f>
        <v>0</v>
      </c>
      <c r="E276" s="58">
        <v>0</v>
      </c>
      <c r="F276" s="58">
        <v>0</v>
      </c>
      <c r="G276" s="59">
        <f>(B276/1000)*(C276*1+D276*2)</f>
        <v>0</v>
      </c>
      <c r="H276" s="59">
        <f>ABS(C276-ROUND(C276,0))+ABS(D276-ROUND(D276,0))</f>
        <v>0</v>
      </c>
      <c r="I276" s="60">
        <v>0</v>
      </c>
    </row>
    <row r="277" spans="1:9" ht="12.75">
      <c r="A277" s="57">
        <v>151</v>
      </c>
      <c r="B277" s="58">
        <f>PRRAS!C287</f>
        <v>276</v>
      </c>
      <c r="C277" s="58">
        <f>PRRAS!D287</f>
        <v>0</v>
      </c>
      <c r="D277" s="58">
        <f>PRRAS!E287</f>
        <v>0</v>
      </c>
      <c r="E277" s="58">
        <v>0</v>
      </c>
      <c r="F277" s="58">
        <v>0</v>
      </c>
      <c r="G277" s="59">
        <f>(B277/1000)*(C277*1+D277*2)</f>
        <v>0</v>
      </c>
      <c r="H277" s="59">
        <f>ABS(C277-ROUND(C277,0))+ABS(D277-ROUND(D277,0))</f>
        <v>0</v>
      </c>
      <c r="I277" s="60">
        <v>0</v>
      </c>
    </row>
    <row r="278" spans="1:9" ht="12.75">
      <c r="A278" s="57">
        <v>151</v>
      </c>
      <c r="B278" s="58">
        <f>PRRAS!C288</f>
        <v>277</v>
      </c>
      <c r="C278" s="58">
        <f>PRRAS!D288</f>
        <v>0</v>
      </c>
      <c r="D278" s="58">
        <f>PRRAS!E288</f>
        <v>0</v>
      </c>
      <c r="E278" s="58">
        <v>0</v>
      </c>
      <c r="F278" s="58">
        <v>0</v>
      </c>
      <c r="G278" s="59">
        <f>(B278/1000)*(C278*1+D278*2)</f>
        <v>0</v>
      </c>
      <c r="H278" s="59">
        <f>ABS(C278-ROUND(C278,0))+ABS(D278-ROUND(D278,0))</f>
        <v>0</v>
      </c>
      <c r="I278" s="60">
        <v>0</v>
      </c>
    </row>
    <row r="279" spans="1:9" ht="12.75">
      <c r="A279" s="57">
        <v>151</v>
      </c>
      <c r="B279" s="58">
        <f>PRRAS!C289</f>
        <v>278</v>
      </c>
      <c r="C279" s="58">
        <f>PRRAS!D289</f>
        <v>0</v>
      </c>
      <c r="D279" s="58">
        <f>PRRAS!E289</f>
        <v>0</v>
      </c>
      <c r="E279" s="58">
        <v>0</v>
      </c>
      <c r="F279" s="58">
        <v>0</v>
      </c>
      <c r="G279" s="59">
        <f>(B279/1000)*(C279*1+D279*2)</f>
        <v>0</v>
      </c>
      <c r="H279" s="59">
        <f>ABS(C279-ROUND(C279,0))+ABS(D279-ROUND(D279,0))</f>
        <v>0</v>
      </c>
      <c r="I279" s="60">
        <v>0</v>
      </c>
    </row>
    <row r="280" spans="1:9" ht="12.75">
      <c r="A280" s="57">
        <v>151</v>
      </c>
      <c r="B280" s="58">
        <f>PRRAS!C290</f>
        <v>279</v>
      </c>
      <c r="C280" s="58">
        <f>PRRAS!D290</f>
        <v>0</v>
      </c>
      <c r="D280" s="58">
        <f>PRRAS!E290</f>
        <v>0</v>
      </c>
      <c r="E280" s="58">
        <v>0</v>
      </c>
      <c r="F280" s="58">
        <v>0</v>
      </c>
      <c r="G280" s="59">
        <f>(B280/1000)*(C280*1+D280*2)</f>
        <v>0</v>
      </c>
      <c r="H280" s="59">
        <f>ABS(C280-ROUND(C280,0))+ABS(D280-ROUND(D280,0))</f>
        <v>0</v>
      </c>
      <c r="I280" s="60">
        <v>0</v>
      </c>
    </row>
    <row r="281" spans="1:9" ht="12.75">
      <c r="A281" s="57">
        <v>151</v>
      </c>
      <c r="B281" s="58">
        <f>PRRAS!C291</f>
        <v>280</v>
      </c>
      <c r="C281" s="58">
        <f>PRRAS!D291</f>
        <v>0</v>
      </c>
      <c r="D281" s="58">
        <f>PRRAS!E291</f>
        <v>0</v>
      </c>
      <c r="E281" s="58">
        <v>0</v>
      </c>
      <c r="F281" s="58">
        <v>0</v>
      </c>
      <c r="G281" s="59">
        <f>(B281/1000)*(C281*1+D281*2)</f>
        <v>0</v>
      </c>
      <c r="H281" s="59">
        <f>ABS(C281-ROUND(C281,0))+ABS(D281-ROUND(D281,0))</f>
        <v>0</v>
      </c>
      <c r="I281" s="60">
        <v>0</v>
      </c>
    </row>
    <row r="282" spans="1:9" ht="12.75">
      <c r="A282" s="57">
        <v>151</v>
      </c>
      <c r="B282" s="58">
        <f>PRRAS!C292</f>
        <v>281</v>
      </c>
      <c r="C282" s="58">
        <f>PRRAS!D292</f>
        <v>23308620</v>
      </c>
      <c r="D282" s="58">
        <f>PRRAS!E292</f>
        <v>20238626</v>
      </c>
      <c r="E282" s="58">
        <v>0</v>
      </c>
      <c r="F282" s="58">
        <v>0</v>
      </c>
      <c r="G282" s="59">
        <f>(B282/1000)*(C282*1+D282*2)</f>
        <v>17923830.032000002</v>
      </c>
      <c r="H282" s="59">
        <f>ABS(C282-ROUND(C282,0))+ABS(D282-ROUND(D282,0))</f>
        <v>0</v>
      </c>
      <c r="I282" s="60">
        <v>0</v>
      </c>
    </row>
    <row r="283" spans="1:9" ht="12.75">
      <c r="A283" s="57">
        <v>151</v>
      </c>
      <c r="B283" s="58">
        <f>PRRAS!C293</f>
        <v>282</v>
      </c>
      <c r="C283" s="58">
        <f>PRRAS!D293</f>
        <v>2395660</v>
      </c>
      <c r="D283" s="58">
        <f>PRRAS!E293</f>
        <v>7398863</v>
      </c>
      <c r="E283" s="58">
        <v>0</v>
      </c>
      <c r="F283" s="58">
        <v>0</v>
      </c>
      <c r="G283" s="59">
        <f>(B283/1000)*(C283*1+D283*2)</f>
        <v>4848534.852</v>
      </c>
      <c r="H283" s="59">
        <f>ABS(C283-ROUND(C283,0))+ABS(D283-ROUND(D283,0))</f>
        <v>0</v>
      </c>
      <c r="I283" s="60">
        <v>0</v>
      </c>
    </row>
    <row r="284" spans="1:9" ht="12.75">
      <c r="A284" s="57">
        <v>151</v>
      </c>
      <c r="B284" s="58">
        <f>PRRAS!C294</f>
        <v>283</v>
      </c>
      <c r="C284" s="58">
        <f>PRRAS!D294</f>
        <v>0</v>
      </c>
      <c r="D284" s="58">
        <f>PRRAS!E294</f>
        <v>0</v>
      </c>
      <c r="E284" s="58">
        <v>0</v>
      </c>
      <c r="F284" s="58">
        <v>0</v>
      </c>
      <c r="G284" s="59">
        <f>(B284/1000)*(C284*1+D284*2)</f>
        <v>0</v>
      </c>
      <c r="H284" s="59">
        <f>ABS(C284-ROUND(C284,0))+ABS(D284-ROUND(D284,0))</f>
        <v>0</v>
      </c>
      <c r="I284" s="60">
        <v>0</v>
      </c>
    </row>
    <row r="285" spans="1:9" ht="12.75">
      <c r="A285" s="57">
        <v>151</v>
      </c>
      <c r="B285" s="58">
        <f>PRRAS!C295</f>
        <v>284</v>
      </c>
      <c r="C285" s="58">
        <f>PRRAS!D295</f>
        <v>16370782</v>
      </c>
      <c r="D285" s="58">
        <f>PRRAS!E295</f>
        <v>18766442</v>
      </c>
      <c r="E285" s="58">
        <v>0</v>
      </c>
      <c r="F285" s="58">
        <v>0</v>
      </c>
      <c r="G285" s="59">
        <f>(B285/1000)*(C285*1+D285*2)</f>
        <v>15308641.143999999</v>
      </c>
      <c r="H285" s="59">
        <f>ABS(C285-ROUND(C285,0))+ABS(D285-ROUND(D285,0))</f>
        <v>0</v>
      </c>
      <c r="I285" s="60">
        <v>0</v>
      </c>
    </row>
    <row r="286" spans="1:9" ht="12.75">
      <c r="A286" s="57">
        <v>151</v>
      </c>
      <c r="B286" s="58">
        <f>PRRAS!C296</f>
        <v>285</v>
      </c>
      <c r="C286" s="58">
        <f>PRRAS!D296</f>
        <v>0</v>
      </c>
      <c r="D286" s="58">
        <f>PRRAS!E296</f>
        <v>0</v>
      </c>
      <c r="E286" s="58">
        <v>0</v>
      </c>
      <c r="F286" s="58">
        <v>0</v>
      </c>
      <c r="G286" s="59">
        <f>(B286/1000)*(C286*1+D286*2)</f>
        <v>0</v>
      </c>
      <c r="H286" s="59">
        <f>ABS(C286-ROUND(C286,0))+ABS(D286-ROUND(D286,0))</f>
        <v>0</v>
      </c>
      <c r="I286" s="60">
        <v>0</v>
      </c>
    </row>
    <row r="287" spans="1:9" ht="12.75">
      <c r="A287" s="57">
        <v>151</v>
      </c>
      <c r="B287" s="58">
        <f>PRRAS!C297</f>
        <v>286</v>
      </c>
      <c r="C287" s="58">
        <f>PRRAS!D297</f>
        <v>19134943</v>
      </c>
      <c r="D287" s="58">
        <f>PRRAS!E297</f>
        <v>18007519</v>
      </c>
      <c r="E287" s="58">
        <v>0</v>
      </c>
      <c r="F287" s="58">
        <v>0</v>
      </c>
      <c r="G287" s="59">
        <f>(B287/1000)*(C287*1+D287*2)</f>
        <v>15772894.565999998</v>
      </c>
      <c r="H287" s="59">
        <f>ABS(C287-ROUND(C287,0))+ABS(D287-ROUND(D287,0))</f>
        <v>0</v>
      </c>
      <c r="I287" s="60">
        <v>0</v>
      </c>
    </row>
    <row r="288" spans="1:9" ht="12.75">
      <c r="A288" s="57">
        <v>151</v>
      </c>
      <c r="B288" s="58">
        <f>PRRAS!C298</f>
        <v>287</v>
      </c>
      <c r="C288" s="58">
        <f>PRRAS!D298</f>
        <v>0</v>
      </c>
      <c r="D288" s="58">
        <f>PRRAS!E298</f>
        <v>0</v>
      </c>
      <c r="E288" s="58">
        <v>0</v>
      </c>
      <c r="F288" s="58">
        <v>0</v>
      </c>
      <c r="G288" s="59">
        <f>(B288/1000)*(C288*1+D288*2)</f>
        <v>0</v>
      </c>
      <c r="H288" s="59">
        <f>ABS(C288-ROUND(C288,0))+ABS(D288-ROUND(D288,0))</f>
        <v>0</v>
      </c>
      <c r="I288" s="60">
        <v>0</v>
      </c>
    </row>
    <row r="289" spans="1:9" ht="12.75">
      <c r="A289" s="57">
        <v>151</v>
      </c>
      <c r="B289" s="58">
        <f>PRRAS!C299</f>
        <v>288</v>
      </c>
      <c r="C289" s="58">
        <f>PRRAS!D299</f>
        <v>0</v>
      </c>
      <c r="D289" s="58">
        <f>PRRAS!E299</f>
        <v>0</v>
      </c>
      <c r="E289" s="58">
        <v>0</v>
      </c>
      <c r="F289" s="58">
        <v>0</v>
      </c>
      <c r="G289" s="59">
        <f>(B289/1000)*(C289*1+D289*2)</f>
        <v>0</v>
      </c>
      <c r="H289" s="59">
        <f>ABS(C289-ROUND(C289,0))+ABS(D289-ROUND(D289,0))</f>
        <v>0</v>
      </c>
      <c r="I289" s="60">
        <v>0</v>
      </c>
    </row>
    <row r="290" spans="1:9" ht="12.75">
      <c r="A290" s="57">
        <v>151</v>
      </c>
      <c r="B290" s="58">
        <f>PRRAS!C301</f>
        <v>289</v>
      </c>
      <c r="C290" s="58">
        <f>PRRAS!D301</f>
        <v>22076030</v>
      </c>
      <c r="D290" s="58">
        <f>PRRAS!E301</f>
        <v>3404657</v>
      </c>
      <c r="E290" s="58">
        <v>0</v>
      </c>
      <c r="F290" s="58">
        <v>0</v>
      </c>
      <c r="G290" s="59">
        <f>(B290/1000)*(C290*1+D290*2)</f>
        <v>8347864.4159999993</v>
      </c>
      <c r="H290" s="59">
        <f>ABS(C290-ROUND(C290,0))+ABS(D290-ROUND(D290,0))</f>
        <v>0</v>
      </c>
      <c r="I290" s="60">
        <v>0</v>
      </c>
    </row>
    <row r="291" spans="1:9" ht="12.75">
      <c r="A291" s="57">
        <v>151</v>
      </c>
      <c r="B291" s="58">
        <f>PRRAS!C302</f>
        <v>290</v>
      </c>
      <c r="C291" s="58">
        <f>PRRAS!D302</f>
        <v>21643621</v>
      </c>
      <c r="D291" s="58">
        <f>PRRAS!E302</f>
        <v>3252031</v>
      </c>
      <c r="E291" s="58">
        <v>0</v>
      </c>
      <c r="F291" s="58">
        <v>0</v>
      </c>
      <c r="G291" s="59">
        <f>(B291/1000)*(C291*1+D291*2)</f>
        <v>8162828.0699999994</v>
      </c>
      <c r="H291" s="59">
        <f>ABS(C291-ROUND(C291,0))+ABS(D291-ROUND(D291,0))</f>
        <v>0</v>
      </c>
      <c r="I291" s="60">
        <v>0</v>
      </c>
    </row>
    <row r="292" spans="1:9" ht="12.75">
      <c r="A292" s="57">
        <v>151</v>
      </c>
      <c r="B292" s="58">
        <f>PRRAS!C303</f>
        <v>291</v>
      </c>
      <c r="C292" s="58">
        <f>PRRAS!D303</f>
        <v>21643621</v>
      </c>
      <c r="D292" s="58">
        <f>PRRAS!E303</f>
        <v>3252031</v>
      </c>
      <c r="E292" s="58">
        <v>0</v>
      </c>
      <c r="F292" s="58">
        <v>0</v>
      </c>
      <c r="G292" s="59">
        <f>(B292/1000)*(C292*1+D292*2)</f>
        <v>8190975.7529999996</v>
      </c>
      <c r="H292" s="59">
        <f>ABS(C292-ROUND(C292,0))+ABS(D292-ROUND(D292,0))</f>
        <v>0</v>
      </c>
      <c r="I292" s="60">
        <v>0</v>
      </c>
    </row>
    <row r="293" spans="1:9" ht="12.75">
      <c r="A293" s="57">
        <v>151</v>
      </c>
      <c r="B293" s="58">
        <f>PRRAS!C304</f>
        <v>292</v>
      </c>
      <c r="C293" s="58">
        <f>PRRAS!D304</f>
        <v>21643621</v>
      </c>
      <c r="D293" s="58">
        <f>PRRAS!E304</f>
        <v>3252031</v>
      </c>
      <c r="E293" s="58">
        <v>0</v>
      </c>
      <c r="F293" s="58">
        <v>0</v>
      </c>
      <c r="G293" s="59">
        <f>(B293/1000)*(C293*1+D293*2)</f>
        <v>8219123.4359999998</v>
      </c>
      <c r="H293" s="59">
        <f>ABS(C293-ROUND(C293,0))+ABS(D293-ROUND(D293,0))</f>
        <v>0</v>
      </c>
      <c r="I293" s="60">
        <v>0</v>
      </c>
    </row>
    <row r="294" spans="1:9" ht="12.75">
      <c r="A294" s="57">
        <v>151</v>
      </c>
      <c r="B294" s="58">
        <f>PRRAS!C305</f>
        <v>293</v>
      </c>
      <c r="C294" s="58">
        <f>PRRAS!D305</f>
        <v>0</v>
      </c>
      <c r="D294" s="58">
        <f>PRRAS!E305</f>
        <v>0</v>
      </c>
      <c r="E294" s="58">
        <v>0</v>
      </c>
      <c r="F294" s="58">
        <v>0</v>
      </c>
      <c r="G294" s="59">
        <f>(B294/1000)*(C294*1+D294*2)</f>
        <v>0</v>
      </c>
      <c r="H294" s="59">
        <f>ABS(C294-ROUND(C294,0))+ABS(D294-ROUND(D294,0))</f>
        <v>0</v>
      </c>
      <c r="I294" s="60">
        <v>0</v>
      </c>
    </row>
    <row r="295" spans="1:9" ht="12.75">
      <c r="A295" s="57">
        <v>151</v>
      </c>
      <c r="B295" s="58">
        <f>PRRAS!C306</f>
        <v>294</v>
      </c>
      <c r="C295" s="58">
        <f>PRRAS!D306</f>
        <v>0</v>
      </c>
      <c r="D295" s="58">
        <f>PRRAS!E306</f>
        <v>0</v>
      </c>
      <c r="E295" s="58">
        <v>0</v>
      </c>
      <c r="F295" s="58">
        <v>0</v>
      </c>
      <c r="G295" s="59">
        <f>(B295/1000)*(C295*1+D295*2)</f>
        <v>0</v>
      </c>
      <c r="H295" s="59">
        <f>ABS(C295-ROUND(C295,0))+ABS(D295-ROUND(D295,0))</f>
        <v>0</v>
      </c>
      <c r="I295" s="60">
        <v>0</v>
      </c>
    </row>
    <row r="296" spans="1:9" ht="12.75">
      <c r="A296" s="57">
        <v>151</v>
      </c>
      <c r="B296" s="58">
        <f>PRRAS!C307</f>
        <v>295</v>
      </c>
      <c r="C296" s="58">
        <f>PRRAS!D307</f>
        <v>0</v>
      </c>
      <c r="D296" s="58">
        <f>PRRAS!E307</f>
        <v>0</v>
      </c>
      <c r="E296" s="58">
        <v>0</v>
      </c>
      <c r="F296" s="58">
        <v>0</v>
      </c>
      <c r="G296" s="59">
        <f>(B296/1000)*(C296*1+D296*2)</f>
        <v>0</v>
      </c>
      <c r="H296" s="59">
        <f>ABS(C296-ROUND(C296,0))+ABS(D296-ROUND(D296,0))</f>
        <v>0</v>
      </c>
      <c r="I296" s="60">
        <v>0</v>
      </c>
    </row>
    <row r="297" spans="1:9" ht="12.75">
      <c r="A297" s="57">
        <v>151</v>
      </c>
      <c r="B297" s="58">
        <f>PRRAS!C308</f>
        <v>296</v>
      </c>
      <c r="C297" s="58">
        <f>PRRAS!D308</f>
        <v>0</v>
      </c>
      <c r="D297" s="58">
        <f>PRRAS!E308</f>
        <v>0</v>
      </c>
      <c r="E297" s="58">
        <v>0</v>
      </c>
      <c r="F297" s="58">
        <v>0</v>
      </c>
      <c r="G297" s="59">
        <f>(B297/1000)*(C297*1+D297*2)</f>
        <v>0</v>
      </c>
      <c r="H297" s="59">
        <f>ABS(C297-ROUND(C297,0))+ABS(D297-ROUND(D297,0))</f>
        <v>0</v>
      </c>
      <c r="I297" s="60">
        <v>0</v>
      </c>
    </row>
    <row r="298" spans="1:9" ht="12.75">
      <c r="A298" s="57">
        <v>151</v>
      </c>
      <c r="B298" s="58">
        <f>PRRAS!C309</f>
        <v>297</v>
      </c>
      <c r="C298" s="58">
        <f>PRRAS!D309</f>
        <v>0</v>
      </c>
      <c r="D298" s="58">
        <f>PRRAS!E309</f>
        <v>0</v>
      </c>
      <c r="E298" s="58">
        <v>0</v>
      </c>
      <c r="F298" s="58">
        <v>0</v>
      </c>
      <c r="G298" s="59">
        <f>(B298/1000)*(C298*1+D298*2)</f>
        <v>0</v>
      </c>
      <c r="H298" s="59">
        <f>ABS(C298-ROUND(C298,0))+ABS(D298-ROUND(D298,0))</f>
        <v>0</v>
      </c>
      <c r="I298" s="60">
        <v>0</v>
      </c>
    </row>
    <row r="299" spans="1:9" ht="12.75">
      <c r="A299" s="57">
        <v>151</v>
      </c>
      <c r="B299" s="58">
        <f>PRRAS!C310</f>
        <v>298</v>
      </c>
      <c r="C299" s="58">
        <f>PRRAS!D310</f>
        <v>0</v>
      </c>
      <c r="D299" s="58">
        <f>PRRAS!E310</f>
        <v>0</v>
      </c>
      <c r="E299" s="58">
        <v>0</v>
      </c>
      <c r="F299" s="58">
        <v>0</v>
      </c>
      <c r="G299" s="59">
        <f>(B299/1000)*(C299*1+D299*2)</f>
        <v>0</v>
      </c>
      <c r="H299" s="59">
        <f>ABS(C299-ROUND(C299,0))+ABS(D299-ROUND(D299,0))</f>
        <v>0</v>
      </c>
      <c r="I299" s="60">
        <v>0</v>
      </c>
    </row>
    <row r="300" spans="1:9" ht="12.75">
      <c r="A300" s="57">
        <v>151</v>
      </c>
      <c r="B300" s="58">
        <f>PRRAS!C311</f>
        <v>299</v>
      </c>
      <c r="C300" s="58">
        <f>PRRAS!D311</f>
        <v>0</v>
      </c>
      <c r="D300" s="58">
        <f>PRRAS!E311</f>
        <v>0</v>
      </c>
      <c r="E300" s="58">
        <v>0</v>
      </c>
      <c r="F300" s="58">
        <v>0</v>
      </c>
      <c r="G300" s="59">
        <f>(B300/1000)*(C300*1+D300*2)</f>
        <v>0</v>
      </c>
      <c r="H300" s="59">
        <f>ABS(C300-ROUND(C300,0))+ABS(D300-ROUND(D300,0))</f>
        <v>0</v>
      </c>
      <c r="I300" s="60">
        <v>0</v>
      </c>
    </row>
    <row r="301" spans="1:9" ht="12.75">
      <c r="A301" s="57">
        <v>151</v>
      </c>
      <c r="B301" s="58">
        <f>PRRAS!C312</f>
        <v>300</v>
      </c>
      <c r="C301" s="58">
        <f>PRRAS!D312</f>
        <v>0</v>
      </c>
      <c r="D301" s="58">
        <f>PRRAS!E312</f>
        <v>0</v>
      </c>
      <c r="E301" s="58">
        <v>0</v>
      </c>
      <c r="F301" s="58">
        <v>0</v>
      </c>
      <c r="G301" s="59">
        <f>(B301/1000)*(C301*1+D301*2)</f>
        <v>0</v>
      </c>
      <c r="H301" s="59">
        <f>ABS(C301-ROUND(C301,0))+ABS(D301-ROUND(D301,0))</f>
        <v>0</v>
      </c>
      <c r="I301" s="60">
        <v>0</v>
      </c>
    </row>
    <row r="302" spans="1:9" ht="12.75">
      <c r="A302" s="57">
        <v>151</v>
      </c>
      <c r="B302" s="58">
        <f>PRRAS!C313</f>
        <v>301</v>
      </c>
      <c r="C302" s="58">
        <f>PRRAS!D313</f>
        <v>0</v>
      </c>
      <c r="D302" s="58">
        <f>PRRAS!E313</f>
        <v>0</v>
      </c>
      <c r="E302" s="58">
        <v>0</v>
      </c>
      <c r="F302" s="58">
        <v>0</v>
      </c>
      <c r="G302" s="59">
        <f>(B302/1000)*(C302*1+D302*2)</f>
        <v>0</v>
      </c>
      <c r="H302" s="59">
        <f>ABS(C302-ROUND(C302,0))+ABS(D302-ROUND(D302,0))</f>
        <v>0</v>
      </c>
      <c r="I302" s="60">
        <v>0</v>
      </c>
    </row>
    <row r="303" spans="1:9" ht="12.75">
      <c r="A303" s="57">
        <v>151</v>
      </c>
      <c r="B303" s="58">
        <f>PRRAS!C314</f>
        <v>302</v>
      </c>
      <c r="C303" s="58">
        <f>PRRAS!D314</f>
        <v>432409</v>
      </c>
      <c r="D303" s="58">
        <f>PRRAS!E314</f>
        <v>152626</v>
      </c>
      <c r="E303" s="58">
        <v>0</v>
      </c>
      <c r="F303" s="58">
        <v>0</v>
      </c>
      <c r="G303" s="59">
        <f>(B303/1000)*(C303*1+D303*2)</f>
        <v>222773.622</v>
      </c>
      <c r="H303" s="59">
        <f>ABS(C303-ROUND(C303,0))+ABS(D303-ROUND(D303,0))</f>
        <v>0</v>
      </c>
      <c r="I303" s="60">
        <v>0</v>
      </c>
    </row>
    <row r="304" spans="1:9" ht="12.75">
      <c r="A304" s="57">
        <v>151</v>
      </c>
      <c r="B304" s="58">
        <f>PRRAS!C315</f>
        <v>303</v>
      </c>
      <c r="C304" s="58">
        <f>PRRAS!D315</f>
        <v>432409</v>
      </c>
      <c r="D304" s="58">
        <f>PRRAS!E315</f>
        <v>152626</v>
      </c>
      <c r="E304" s="58">
        <v>0</v>
      </c>
      <c r="F304" s="58">
        <v>0</v>
      </c>
      <c r="G304" s="59">
        <f>(B304/1000)*(C304*1+D304*2)</f>
        <v>223511.283</v>
      </c>
      <c r="H304" s="59">
        <f>ABS(C304-ROUND(C304,0))+ABS(D304-ROUND(D304,0))</f>
        <v>0</v>
      </c>
      <c r="I304" s="60">
        <v>0</v>
      </c>
    </row>
    <row r="305" spans="1:9" ht="12.75">
      <c r="A305" s="57">
        <v>151</v>
      </c>
      <c r="B305" s="58">
        <f>PRRAS!C316</f>
        <v>304</v>
      </c>
      <c r="C305" s="58">
        <f>PRRAS!D316</f>
        <v>0</v>
      </c>
      <c r="D305" s="58">
        <f>PRRAS!E316</f>
        <v>0</v>
      </c>
      <c r="E305" s="58">
        <v>0</v>
      </c>
      <c r="F305" s="58">
        <v>0</v>
      </c>
      <c r="G305" s="59">
        <f>(B305/1000)*(C305*1+D305*2)</f>
        <v>0</v>
      </c>
      <c r="H305" s="59">
        <f>ABS(C305-ROUND(C305,0))+ABS(D305-ROUND(D305,0))</f>
        <v>0</v>
      </c>
      <c r="I305" s="60">
        <v>0</v>
      </c>
    </row>
    <row r="306" spans="1:9" ht="12.75">
      <c r="A306" s="57">
        <v>151</v>
      </c>
      <c r="B306" s="58">
        <f>PRRAS!C317</f>
        <v>305</v>
      </c>
      <c r="C306" s="58">
        <f>PRRAS!D317</f>
        <v>0</v>
      </c>
      <c r="D306" s="58">
        <f>PRRAS!E317</f>
        <v>0</v>
      </c>
      <c r="E306" s="58">
        <v>0</v>
      </c>
      <c r="F306" s="58">
        <v>0</v>
      </c>
      <c r="G306" s="59">
        <f>(B306/1000)*(C306*1+D306*2)</f>
        <v>0</v>
      </c>
      <c r="H306" s="59">
        <f>ABS(C306-ROUND(C306,0))+ABS(D306-ROUND(D306,0))</f>
        <v>0</v>
      </c>
      <c r="I306" s="60">
        <v>0</v>
      </c>
    </row>
    <row r="307" spans="1:9" ht="12.75">
      <c r="A307" s="57">
        <v>151</v>
      </c>
      <c r="B307" s="58">
        <f>PRRAS!C318</f>
        <v>306</v>
      </c>
      <c r="C307" s="58">
        <f>PRRAS!D318</f>
        <v>0</v>
      </c>
      <c r="D307" s="58">
        <f>PRRAS!E318</f>
        <v>0</v>
      </c>
      <c r="E307" s="58">
        <v>0</v>
      </c>
      <c r="F307" s="58">
        <v>0</v>
      </c>
      <c r="G307" s="59">
        <f>(B307/1000)*(C307*1+D307*2)</f>
        <v>0</v>
      </c>
      <c r="H307" s="59">
        <f>ABS(C307-ROUND(C307,0))+ABS(D307-ROUND(D307,0))</f>
        <v>0</v>
      </c>
      <c r="I307" s="60">
        <v>0</v>
      </c>
    </row>
    <row r="308" spans="1:9" ht="12.75">
      <c r="A308" s="57">
        <v>151</v>
      </c>
      <c r="B308" s="58">
        <f>PRRAS!C319</f>
        <v>307</v>
      </c>
      <c r="C308" s="58">
        <f>PRRAS!D319</f>
        <v>432409</v>
      </c>
      <c r="D308" s="58">
        <f>PRRAS!E319</f>
        <v>152626</v>
      </c>
      <c r="E308" s="58">
        <v>0</v>
      </c>
      <c r="F308" s="58">
        <v>0</v>
      </c>
      <c r="G308" s="59">
        <f>(B308/1000)*(C308*1+D308*2)</f>
        <v>226461.927</v>
      </c>
      <c r="H308" s="59">
        <f>ABS(C308-ROUND(C308,0))+ABS(D308-ROUND(D308,0))</f>
        <v>0</v>
      </c>
      <c r="I308" s="60">
        <v>0</v>
      </c>
    </row>
    <row r="309" spans="1:9" ht="12.75">
      <c r="A309" s="57">
        <v>151</v>
      </c>
      <c r="B309" s="58">
        <f>PRRAS!C320</f>
        <v>308</v>
      </c>
      <c r="C309" s="58">
        <f>PRRAS!D320</f>
        <v>0</v>
      </c>
      <c r="D309" s="58">
        <f>PRRAS!E320</f>
        <v>0</v>
      </c>
      <c r="E309" s="58">
        <v>0</v>
      </c>
      <c r="F309" s="58">
        <v>0</v>
      </c>
      <c r="G309" s="59">
        <f>(B309/1000)*(C309*1+D309*2)</f>
        <v>0</v>
      </c>
      <c r="H309" s="59">
        <f>ABS(C309-ROUND(C309,0))+ABS(D309-ROUND(D309,0))</f>
        <v>0</v>
      </c>
      <c r="I309" s="60">
        <v>0</v>
      </c>
    </row>
    <row r="310" spans="1:9" ht="12.75">
      <c r="A310" s="57">
        <v>151</v>
      </c>
      <c r="B310" s="58">
        <f>PRRAS!C321</f>
        <v>309</v>
      </c>
      <c r="C310" s="58">
        <f>PRRAS!D321</f>
        <v>0</v>
      </c>
      <c r="D310" s="58">
        <f>PRRAS!E321</f>
        <v>0</v>
      </c>
      <c r="E310" s="58">
        <v>0</v>
      </c>
      <c r="F310" s="58">
        <v>0</v>
      </c>
      <c r="G310" s="59">
        <f>(B310/1000)*(C310*1+D310*2)</f>
        <v>0</v>
      </c>
      <c r="H310" s="59">
        <f>ABS(C310-ROUND(C310,0))+ABS(D310-ROUND(D310,0))</f>
        <v>0</v>
      </c>
      <c r="I310" s="60">
        <v>0</v>
      </c>
    </row>
    <row r="311" spans="1:9" ht="12.75">
      <c r="A311" s="57">
        <v>151</v>
      </c>
      <c r="B311" s="58">
        <f>PRRAS!C322</f>
        <v>310</v>
      </c>
      <c r="C311" s="58">
        <f>PRRAS!D322</f>
        <v>0</v>
      </c>
      <c r="D311" s="58">
        <f>PRRAS!E322</f>
        <v>0</v>
      </c>
      <c r="E311" s="58">
        <v>0</v>
      </c>
      <c r="F311" s="58">
        <v>0</v>
      </c>
      <c r="G311" s="59">
        <f>(B311/1000)*(C311*1+D311*2)</f>
        <v>0</v>
      </c>
      <c r="H311" s="59">
        <f>ABS(C311-ROUND(C311,0))+ABS(D311-ROUND(D311,0))</f>
        <v>0</v>
      </c>
      <c r="I311" s="60">
        <v>0</v>
      </c>
    </row>
    <row r="312" spans="1:9" ht="12.75">
      <c r="A312" s="57">
        <v>151</v>
      </c>
      <c r="B312" s="58">
        <f>PRRAS!C323</f>
        <v>311</v>
      </c>
      <c r="C312" s="58">
        <f>PRRAS!D323</f>
        <v>0</v>
      </c>
      <c r="D312" s="58">
        <f>PRRAS!E323</f>
        <v>0</v>
      </c>
      <c r="E312" s="58">
        <v>0</v>
      </c>
      <c r="F312" s="58">
        <v>0</v>
      </c>
      <c r="G312" s="59">
        <f>(B312/1000)*(C312*1+D312*2)</f>
        <v>0</v>
      </c>
      <c r="H312" s="59">
        <f>ABS(C312-ROUND(C312,0))+ABS(D312-ROUND(D312,0))</f>
        <v>0</v>
      </c>
      <c r="I312" s="60">
        <v>0</v>
      </c>
    </row>
    <row r="313" spans="1:9" ht="12.75">
      <c r="A313" s="57">
        <v>151</v>
      </c>
      <c r="B313" s="58">
        <f>PRRAS!C324</f>
        <v>312</v>
      </c>
      <c r="C313" s="58">
        <f>PRRAS!D324</f>
        <v>0</v>
      </c>
      <c r="D313" s="58">
        <f>PRRAS!E324</f>
        <v>0</v>
      </c>
      <c r="E313" s="58">
        <v>0</v>
      </c>
      <c r="F313" s="58">
        <v>0</v>
      </c>
      <c r="G313" s="59">
        <f>(B313/1000)*(C313*1+D313*2)</f>
        <v>0</v>
      </c>
      <c r="H313" s="59">
        <f>ABS(C313-ROUND(C313,0))+ABS(D313-ROUND(D313,0))</f>
        <v>0</v>
      </c>
      <c r="I313" s="60">
        <v>0</v>
      </c>
    </row>
    <row r="314" spans="1:9" ht="12.75">
      <c r="A314" s="57">
        <v>151</v>
      </c>
      <c r="B314" s="58">
        <f>PRRAS!C325</f>
        <v>313</v>
      </c>
      <c r="C314" s="58">
        <f>PRRAS!D325</f>
        <v>0</v>
      </c>
      <c r="D314" s="58">
        <f>PRRAS!E325</f>
        <v>0</v>
      </c>
      <c r="E314" s="58">
        <v>0</v>
      </c>
      <c r="F314" s="58">
        <v>0</v>
      </c>
      <c r="G314" s="59">
        <f>(B314/1000)*(C314*1+D314*2)</f>
        <v>0</v>
      </c>
      <c r="H314" s="59">
        <f>ABS(C314-ROUND(C314,0))+ABS(D314-ROUND(D314,0))</f>
        <v>0</v>
      </c>
      <c r="I314" s="60">
        <v>0</v>
      </c>
    </row>
    <row r="315" spans="1:9" ht="12.75">
      <c r="A315" s="57">
        <v>151</v>
      </c>
      <c r="B315" s="58">
        <f>PRRAS!C326</f>
        <v>314</v>
      </c>
      <c r="C315" s="58">
        <f>PRRAS!D326</f>
        <v>0</v>
      </c>
      <c r="D315" s="58">
        <f>PRRAS!E326</f>
        <v>0</v>
      </c>
      <c r="E315" s="58">
        <v>0</v>
      </c>
      <c r="F315" s="58">
        <v>0</v>
      </c>
      <c r="G315" s="59">
        <f>(B315/1000)*(C315*1+D315*2)</f>
        <v>0</v>
      </c>
      <c r="H315" s="59">
        <f>ABS(C315-ROUND(C315,0))+ABS(D315-ROUND(D315,0))</f>
        <v>0</v>
      </c>
      <c r="I315" s="60">
        <v>0</v>
      </c>
    </row>
    <row r="316" spans="1:9" ht="12.75">
      <c r="A316" s="57">
        <v>151</v>
      </c>
      <c r="B316" s="58">
        <f>PRRAS!C327</f>
        <v>315</v>
      </c>
      <c r="C316" s="58">
        <f>PRRAS!D327</f>
        <v>0</v>
      </c>
      <c r="D316" s="58">
        <f>PRRAS!E327</f>
        <v>0</v>
      </c>
      <c r="E316" s="58">
        <v>0</v>
      </c>
      <c r="F316" s="58">
        <v>0</v>
      </c>
      <c r="G316" s="59">
        <f>(B316/1000)*(C316*1+D316*2)</f>
        <v>0</v>
      </c>
      <c r="H316" s="59">
        <f>ABS(C316-ROUND(C316,0))+ABS(D316-ROUND(D316,0))</f>
        <v>0</v>
      </c>
      <c r="I316" s="60">
        <v>0</v>
      </c>
    </row>
    <row r="317" spans="1:9" ht="12.75">
      <c r="A317" s="57">
        <v>151</v>
      </c>
      <c r="B317" s="58">
        <f>PRRAS!C328</f>
        <v>316</v>
      </c>
      <c r="C317" s="58">
        <f>PRRAS!D328</f>
        <v>0</v>
      </c>
      <c r="D317" s="58">
        <f>PRRAS!E328</f>
        <v>0</v>
      </c>
      <c r="E317" s="58">
        <v>0</v>
      </c>
      <c r="F317" s="58">
        <v>0</v>
      </c>
      <c r="G317" s="59">
        <f>(B317/1000)*(C317*1+D317*2)</f>
        <v>0</v>
      </c>
      <c r="H317" s="59">
        <f>ABS(C317-ROUND(C317,0))+ABS(D317-ROUND(D317,0))</f>
        <v>0</v>
      </c>
      <c r="I317" s="60">
        <v>0</v>
      </c>
    </row>
    <row r="318" spans="1:9" ht="12.75">
      <c r="A318" s="57">
        <v>151</v>
      </c>
      <c r="B318" s="58">
        <f>PRRAS!C329</f>
        <v>317</v>
      </c>
      <c r="C318" s="58">
        <f>PRRAS!D329</f>
        <v>0</v>
      </c>
      <c r="D318" s="58">
        <f>PRRAS!E329</f>
        <v>0</v>
      </c>
      <c r="E318" s="58">
        <v>0</v>
      </c>
      <c r="F318" s="58">
        <v>0</v>
      </c>
      <c r="G318" s="59">
        <f>(B318/1000)*(C318*1+D318*2)</f>
        <v>0</v>
      </c>
      <c r="H318" s="59">
        <f>ABS(C318-ROUND(C318,0))+ABS(D318-ROUND(D318,0))</f>
        <v>0</v>
      </c>
      <c r="I318" s="60">
        <v>0</v>
      </c>
    </row>
    <row r="319" spans="1:9" ht="12.75">
      <c r="A319" s="57">
        <v>151</v>
      </c>
      <c r="B319" s="58">
        <f>PRRAS!C330</f>
        <v>318</v>
      </c>
      <c r="C319" s="58">
        <f>PRRAS!D330</f>
        <v>0</v>
      </c>
      <c r="D319" s="58">
        <f>PRRAS!E330</f>
        <v>0</v>
      </c>
      <c r="E319" s="58">
        <v>0</v>
      </c>
      <c r="F319" s="58">
        <v>0</v>
      </c>
      <c r="G319" s="59">
        <f>(B319/1000)*(C319*1+D319*2)</f>
        <v>0</v>
      </c>
      <c r="H319" s="59">
        <f>ABS(C319-ROUND(C319,0))+ABS(D319-ROUND(D319,0))</f>
        <v>0</v>
      </c>
      <c r="I319" s="60">
        <v>0</v>
      </c>
    </row>
    <row r="320" spans="1:9" ht="12.75">
      <c r="A320" s="57">
        <v>151</v>
      </c>
      <c r="B320" s="58">
        <f>PRRAS!C331</f>
        <v>319</v>
      </c>
      <c r="C320" s="58">
        <f>PRRAS!D331</f>
        <v>0</v>
      </c>
      <c r="D320" s="58">
        <f>PRRAS!E331</f>
        <v>0</v>
      </c>
      <c r="E320" s="58">
        <v>0</v>
      </c>
      <c r="F320" s="58">
        <v>0</v>
      </c>
      <c r="G320" s="59">
        <f>(B320/1000)*(C320*1+D320*2)</f>
        <v>0</v>
      </c>
      <c r="H320" s="59">
        <f>ABS(C320-ROUND(C320,0))+ABS(D320-ROUND(D320,0))</f>
        <v>0</v>
      </c>
      <c r="I320" s="60">
        <v>0</v>
      </c>
    </row>
    <row r="321" spans="1:9" ht="12.75">
      <c r="A321" s="57">
        <v>151</v>
      </c>
      <c r="B321" s="58">
        <f>PRRAS!C332</f>
        <v>320</v>
      </c>
      <c r="C321" s="58">
        <f>PRRAS!D332</f>
        <v>0</v>
      </c>
      <c r="D321" s="58">
        <f>PRRAS!E332</f>
        <v>0</v>
      </c>
      <c r="E321" s="58">
        <v>0</v>
      </c>
      <c r="F321" s="58">
        <v>0</v>
      </c>
      <c r="G321" s="59">
        <f>(B321/1000)*(C321*1+D321*2)</f>
        <v>0</v>
      </c>
      <c r="H321" s="59">
        <f>ABS(C321-ROUND(C321,0))+ABS(D321-ROUND(D321,0))</f>
        <v>0</v>
      </c>
      <c r="I321" s="60">
        <v>0</v>
      </c>
    </row>
    <row r="322" spans="1:9" ht="12.75">
      <c r="A322" s="57">
        <v>151</v>
      </c>
      <c r="B322" s="58">
        <f>PRRAS!C333</f>
        <v>321</v>
      </c>
      <c r="C322" s="58">
        <f>PRRAS!D333</f>
        <v>0</v>
      </c>
      <c r="D322" s="58">
        <f>PRRAS!E333</f>
        <v>0</v>
      </c>
      <c r="E322" s="58">
        <v>0</v>
      </c>
      <c r="F322" s="58">
        <v>0</v>
      </c>
      <c r="G322" s="59">
        <f t="shared" si="10" ref="G322:G385">(B322/1000)*(C322*1+D322*2)</f>
        <v>0</v>
      </c>
      <c r="H322" s="59">
        <f t="shared" si="11" ref="H322:H385">ABS(C322-ROUND(C322,0))+ABS(D322-ROUND(D322,0))</f>
        <v>0</v>
      </c>
      <c r="I322" s="60">
        <v>0</v>
      </c>
    </row>
    <row r="323" spans="1:9" ht="12.75">
      <c r="A323" s="57">
        <v>151</v>
      </c>
      <c r="B323" s="58">
        <f>PRRAS!C334</f>
        <v>322</v>
      </c>
      <c r="C323" s="58">
        <f>PRRAS!D334</f>
        <v>0</v>
      </c>
      <c r="D323" s="58">
        <f>PRRAS!E334</f>
        <v>0</v>
      </c>
      <c r="E323" s="58">
        <v>0</v>
      </c>
      <c r="F323" s="58">
        <v>0</v>
      </c>
      <c r="G323" s="59">
        <f>(B323/1000)*(C323*1+D323*2)</f>
        <v>0</v>
      </c>
      <c r="H323" s="59">
        <f>ABS(C323-ROUND(C323,0))+ABS(D323-ROUND(D323,0))</f>
        <v>0</v>
      </c>
      <c r="I323" s="60">
        <v>0</v>
      </c>
    </row>
    <row r="324" spans="1:9" ht="12.75">
      <c r="A324" s="57">
        <v>151</v>
      </c>
      <c r="B324" s="58">
        <f>PRRAS!C335</f>
        <v>323</v>
      </c>
      <c r="C324" s="58">
        <f>PRRAS!D335</f>
        <v>0</v>
      </c>
      <c r="D324" s="58">
        <f>PRRAS!E335</f>
        <v>0</v>
      </c>
      <c r="E324" s="58">
        <v>0</v>
      </c>
      <c r="F324" s="58">
        <v>0</v>
      </c>
      <c r="G324" s="59">
        <f>(B324/1000)*(C324*1+D324*2)</f>
        <v>0</v>
      </c>
      <c r="H324" s="59">
        <f>ABS(C324-ROUND(C324,0))+ABS(D324-ROUND(D324,0))</f>
        <v>0</v>
      </c>
      <c r="I324" s="60">
        <v>0</v>
      </c>
    </row>
    <row r="325" spans="1:9" ht="12.75">
      <c r="A325" s="57">
        <v>151</v>
      </c>
      <c r="B325" s="58">
        <f>PRRAS!C336</f>
        <v>324</v>
      </c>
      <c r="C325" s="58">
        <f>PRRAS!D336</f>
        <v>0</v>
      </c>
      <c r="D325" s="58">
        <f>PRRAS!E336</f>
        <v>0</v>
      </c>
      <c r="E325" s="58">
        <v>0</v>
      </c>
      <c r="F325" s="58">
        <v>0</v>
      </c>
      <c r="G325" s="59">
        <f>(B325/1000)*(C325*1+D325*2)</f>
        <v>0</v>
      </c>
      <c r="H325" s="59">
        <f>ABS(C325-ROUND(C325,0))+ABS(D325-ROUND(D325,0))</f>
        <v>0</v>
      </c>
      <c r="I325" s="60">
        <v>0</v>
      </c>
    </row>
    <row r="326" spans="1:9" ht="12.75">
      <c r="A326" s="57">
        <v>151</v>
      </c>
      <c r="B326" s="58">
        <f>PRRAS!C337</f>
        <v>325</v>
      </c>
      <c r="C326" s="58">
        <f>PRRAS!D337</f>
        <v>0</v>
      </c>
      <c r="D326" s="58">
        <f>PRRAS!E337</f>
        <v>0</v>
      </c>
      <c r="E326" s="58">
        <v>0</v>
      </c>
      <c r="F326" s="58">
        <v>0</v>
      </c>
      <c r="G326" s="59">
        <f>(B326/1000)*(C326*1+D326*2)</f>
        <v>0</v>
      </c>
      <c r="H326" s="59">
        <f>ABS(C326-ROUND(C326,0))+ABS(D326-ROUND(D326,0))</f>
        <v>0</v>
      </c>
      <c r="I326" s="60">
        <v>0</v>
      </c>
    </row>
    <row r="327" spans="1:9" ht="12.75">
      <c r="A327" s="57">
        <v>151</v>
      </c>
      <c r="B327" s="58">
        <f>PRRAS!C338</f>
        <v>326</v>
      </c>
      <c r="C327" s="58">
        <f>PRRAS!D338</f>
        <v>0</v>
      </c>
      <c r="D327" s="58">
        <f>PRRAS!E338</f>
        <v>0</v>
      </c>
      <c r="E327" s="58">
        <v>0</v>
      </c>
      <c r="F327" s="58">
        <v>0</v>
      </c>
      <c r="G327" s="59">
        <f>(B327/1000)*(C327*1+D327*2)</f>
        <v>0</v>
      </c>
      <c r="H327" s="59">
        <f>ABS(C327-ROUND(C327,0))+ABS(D327-ROUND(D327,0))</f>
        <v>0</v>
      </c>
      <c r="I327" s="60">
        <v>0</v>
      </c>
    </row>
    <row r="328" spans="1:9" ht="12.75">
      <c r="A328" s="57">
        <v>151</v>
      </c>
      <c r="B328" s="58">
        <f>PRRAS!C339</f>
        <v>327</v>
      </c>
      <c r="C328" s="58">
        <f>PRRAS!D339</f>
        <v>0</v>
      </c>
      <c r="D328" s="58">
        <f>PRRAS!E339</f>
        <v>0</v>
      </c>
      <c r="E328" s="58">
        <v>0</v>
      </c>
      <c r="F328" s="58">
        <v>0</v>
      </c>
      <c r="G328" s="59">
        <f>(B328/1000)*(C328*1+D328*2)</f>
        <v>0</v>
      </c>
      <c r="H328" s="59">
        <f>ABS(C328-ROUND(C328,0))+ABS(D328-ROUND(D328,0))</f>
        <v>0</v>
      </c>
      <c r="I328" s="60">
        <v>0</v>
      </c>
    </row>
    <row r="329" spans="1:9" ht="12.75">
      <c r="A329" s="57">
        <v>151</v>
      </c>
      <c r="B329" s="58">
        <f>PRRAS!C340</f>
        <v>328</v>
      </c>
      <c r="C329" s="58">
        <f>PRRAS!D340</f>
        <v>0</v>
      </c>
      <c r="D329" s="58">
        <f>PRRAS!E340</f>
        <v>0</v>
      </c>
      <c r="E329" s="58">
        <v>0</v>
      </c>
      <c r="F329" s="58">
        <v>0</v>
      </c>
      <c r="G329" s="59">
        <f>(B329/1000)*(C329*1+D329*2)</f>
        <v>0</v>
      </c>
      <c r="H329" s="59">
        <f>ABS(C329-ROUND(C329,0))+ABS(D329-ROUND(D329,0))</f>
        <v>0</v>
      </c>
      <c r="I329" s="60">
        <v>0</v>
      </c>
    </row>
    <row r="330" spans="1:9" ht="12.75">
      <c r="A330" s="57">
        <v>151</v>
      </c>
      <c r="B330" s="58">
        <f>PRRAS!C341</f>
        <v>329</v>
      </c>
      <c r="C330" s="58">
        <f>PRRAS!D341</f>
        <v>0</v>
      </c>
      <c r="D330" s="58">
        <f>PRRAS!E341</f>
        <v>0</v>
      </c>
      <c r="E330" s="58">
        <v>0</v>
      </c>
      <c r="F330" s="58">
        <v>0</v>
      </c>
      <c r="G330" s="59">
        <f>(B330/1000)*(C330*1+D330*2)</f>
        <v>0</v>
      </c>
      <c r="H330" s="59">
        <f>ABS(C330-ROUND(C330,0))+ABS(D330-ROUND(D330,0))</f>
        <v>0</v>
      </c>
      <c r="I330" s="60">
        <v>0</v>
      </c>
    </row>
    <row r="331" spans="1:9" ht="12.75">
      <c r="A331" s="57">
        <v>151</v>
      </c>
      <c r="B331" s="58">
        <f>PRRAS!C342</f>
        <v>330</v>
      </c>
      <c r="C331" s="58">
        <f>PRRAS!D342</f>
        <v>0</v>
      </c>
      <c r="D331" s="58">
        <f>PRRAS!E342</f>
        <v>0</v>
      </c>
      <c r="E331" s="58">
        <v>0</v>
      </c>
      <c r="F331" s="58">
        <v>0</v>
      </c>
      <c r="G331" s="59">
        <f>(B331/1000)*(C331*1+D331*2)</f>
        <v>0</v>
      </c>
      <c r="H331" s="59">
        <f>ABS(C331-ROUND(C331,0))+ABS(D331-ROUND(D331,0))</f>
        <v>0</v>
      </c>
      <c r="I331" s="60">
        <v>0</v>
      </c>
    </row>
    <row r="332" spans="1:9" ht="12.75">
      <c r="A332" s="57">
        <v>151</v>
      </c>
      <c r="B332" s="58">
        <f>PRRAS!C343</f>
        <v>331</v>
      </c>
      <c r="C332" s="58">
        <f>PRRAS!D343</f>
        <v>0</v>
      </c>
      <c r="D332" s="58">
        <f>PRRAS!E343</f>
        <v>0</v>
      </c>
      <c r="E332" s="58">
        <v>0</v>
      </c>
      <c r="F332" s="58">
        <v>0</v>
      </c>
      <c r="G332" s="59">
        <f>(B332/1000)*(C332*1+D332*2)</f>
        <v>0</v>
      </c>
      <c r="H332" s="59">
        <f>ABS(C332-ROUND(C332,0))+ABS(D332-ROUND(D332,0))</f>
        <v>0</v>
      </c>
      <c r="I332" s="60">
        <v>0</v>
      </c>
    </row>
    <row r="333" spans="1:9" ht="12.75">
      <c r="A333" s="57">
        <v>151</v>
      </c>
      <c r="B333" s="58">
        <f>PRRAS!C344</f>
        <v>332</v>
      </c>
      <c r="C333" s="58">
        <f>PRRAS!D344</f>
        <v>0</v>
      </c>
      <c r="D333" s="58">
        <f>PRRAS!E344</f>
        <v>0</v>
      </c>
      <c r="E333" s="58">
        <v>0</v>
      </c>
      <c r="F333" s="58">
        <v>0</v>
      </c>
      <c r="G333" s="59">
        <f>(B333/1000)*(C333*1+D333*2)</f>
        <v>0</v>
      </c>
      <c r="H333" s="59">
        <f>ABS(C333-ROUND(C333,0))+ABS(D333-ROUND(D333,0))</f>
        <v>0</v>
      </c>
      <c r="I333" s="60">
        <v>0</v>
      </c>
    </row>
    <row r="334" spans="1:9" ht="12.75">
      <c r="A334" s="57">
        <v>151</v>
      </c>
      <c r="B334" s="58">
        <f>PRRAS!C345</f>
        <v>333</v>
      </c>
      <c r="C334" s="58">
        <f>PRRAS!D345</f>
        <v>0</v>
      </c>
      <c r="D334" s="58">
        <f>PRRAS!E345</f>
        <v>0</v>
      </c>
      <c r="E334" s="58">
        <v>0</v>
      </c>
      <c r="F334" s="58">
        <v>0</v>
      </c>
      <c r="G334" s="59">
        <f>(B334/1000)*(C334*1+D334*2)</f>
        <v>0</v>
      </c>
      <c r="H334" s="59">
        <f>ABS(C334-ROUND(C334,0))+ABS(D334-ROUND(D334,0))</f>
        <v>0</v>
      </c>
      <c r="I334" s="60">
        <v>0</v>
      </c>
    </row>
    <row r="335" spans="1:9" ht="12.75">
      <c r="A335" s="57">
        <v>151</v>
      </c>
      <c r="B335" s="58">
        <f>PRRAS!C346</f>
        <v>334</v>
      </c>
      <c r="C335" s="58">
        <f>PRRAS!D346</f>
        <v>0</v>
      </c>
      <c r="D335" s="58">
        <f>PRRAS!E346</f>
        <v>0</v>
      </c>
      <c r="E335" s="58">
        <v>0</v>
      </c>
      <c r="F335" s="58">
        <v>0</v>
      </c>
      <c r="G335" s="59">
        <f>(B335/1000)*(C335*1+D335*2)</f>
        <v>0</v>
      </c>
      <c r="H335" s="59">
        <f>ABS(C335-ROUND(C335,0))+ABS(D335-ROUND(D335,0))</f>
        <v>0</v>
      </c>
      <c r="I335" s="60">
        <v>0</v>
      </c>
    </row>
    <row r="336" spans="1:9" ht="12.75">
      <c r="A336" s="57">
        <v>151</v>
      </c>
      <c r="B336" s="58">
        <f>PRRAS!C347</f>
        <v>335</v>
      </c>
      <c r="C336" s="58">
        <f>PRRAS!D347</f>
        <v>0</v>
      </c>
      <c r="D336" s="58">
        <f>PRRAS!E347</f>
        <v>0</v>
      </c>
      <c r="E336" s="58">
        <v>0</v>
      </c>
      <c r="F336" s="58">
        <v>0</v>
      </c>
      <c r="G336" s="59">
        <f>(B336/1000)*(C336*1+D336*2)</f>
        <v>0</v>
      </c>
      <c r="H336" s="59">
        <f>ABS(C336-ROUND(C336,0))+ABS(D336-ROUND(D336,0))</f>
        <v>0</v>
      </c>
      <c r="I336" s="60">
        <v>0</v>
      </c>
    </row>
    <row r="337" spans="1:9" ht="12.75">
      <c r="A337" s="57">
        <v>151</v>
      </c>
      <c r="B337" s="58">
        <f>PRRAS!C348</f>
        <v>336</v>
      </c>
      <c r="C337" s="58">
        <f>PRRAS!D348</f>
        <v>0</v>
      </c>
      <c r="D337" s="58">
        <f>PRRAS!E348</f>
        <v>0</v>
      </c>
      <c r="E337" s="58">
        <v>0</v>
      </c>
      <c r="F337" s="58">
        <v>0</v>
      </c>
      <c r="G337" s="59">
        <f>(B337/1000)*(C337*1+D337*2)</f>
        <v>0</v>
      </c>
      <c r="H337" s="59">
        <f>ABS(C337-ROUND(C337,0))+ABS(D337-ROUND(D337,0))</f>
        <v>0</v>
      </c>
      <c r="I337" s="60">
        <v>0</v>
      </c>
    </row>
    <row r="338" spans="1:9" ht="12.75">
      <c r="A338" s="57">
        <v>151</v>
      </c>
      <c r="B338" s="58">
        <f>PRRAS!C349</f>
        <v>337</v>
      </c>
      <c r="C338" s="58">
        <f>PRRAS!D349</f>
        <v>0</v>
      </c>
      <c r="D338" s="58">
        <f>PRRAS!E349</f>
        <v>0</v>
      </c>
      <c r="E338" s="58">
        <v>0</v>
      </c>
      <c r="F338" s="58">
        <v>0</v>
      </c>
      <c r="G338" s="59">
        <f>(B338/1000)*(C338*1+D338*2)</f>
        <v>0</v>
      </c>
      <c r="H338" s="59">
        <f>ABS(C338-ROUND(C338,0))+ABS(D338-ROUND(D338,0))</f>
        <v>0</v>
      </c>
      <c r="I338" s="60">
        <v>0</v>
      </c>
    </row>
    <row r="339" spans="1:9" ht="12.75">
      <c r="A339" s="57">
        <v>151</v>
      </c>
      <c r="B339" s="58">
        <f>PRRAS!C350</f>
        <v>338</v>
      </c>
      <c r="C339" s="58">
        <f>PRRAS!D350</f>
        <v>0</v>
      </c>
      <c r="D339" s="58">
        <f>PRRAS!E350</f>
        <v>0</v>
      </c>
      <c r="E339" s="58">
        <v>0</v>
      </c>
      <c r="F339" s="58">
        <v>0</v>
      </c>
      <c r="G339" s="59">
        <f>(B339/1000)*(C339*1+D339*2)</f>
        <v>0</v>
      </c>
      <c r="H339" s="59">
        <f>ABS(C339-ROUND(C339,0))+ABS(D339-ROUND(D339,0))</f>
        <v>0</v>
      </c>
      <c r="I339" s="60">
        <v>0</v>
      </c>
    </row>
    <row r="340" spans="1:9" ht="12.75">
      <c r="A340" s="57">
        <v>151</v>
      </c>
      <c r="B340" s="58">
        <f>PRRAS!C351</f>
        <v>339</v>
      </c>
      <c r="C340" s="58">
        <f>PRRAS!D351</f>
        <v>0</v>
      </c>
      <c r="D340" s="58">
        <f>PRRAS!E351</f>
        <v>0</v>
      </c>
      <c r="E340" s="58">
        <v>0</v>
      </c>
      <c r="F340" s="58">
        <v>0</v>
      </c>
      <c r="G340" s="59">
        <f>(B340/1000)*(C340*1+D340*2)</f>
        <v>0</v>
      </c>
      <c r="H340" s="59">
        <f>ABS(C340-ROUND(C340,0))+ABS(D340-ROUND(D340,0))</f>
        <v>0</v>
      </c>
      <c r="I340" s="60">
        <v>0</v>
      </c>
    </row>
    <row r="341" spans="1:9" ht="12.75">
      <c r="A341" s="57">
        <v>151</v>
      </c>
      <c r="B341" s="58">
        <f>PRRAS!C352</f>
        <v>340</v>
      </c>
      <c r="C341" s="58">
        <f>PRRAS!D352</f>
        <v>0</v>
      </c>
      <c r="D341" s="58">
        <f>PRRAS!E352</f>
        <v>0</v>
      </c>
      <c r="E341" s="58">
        <v>0</v>
      </c>
      <c r="F341" s="58">
        <v>0</v>
      </c>
      <c r="G341" s="59">
        <f>(B341/1000)*(C341*1+D341*2)</f>
        <v>0</v>
      </c>
      <c r="H341" s="59">
        <f>ABS(C341-ROUND(C341,0))+ABS(D341-ROUND(D341,0))</f>
        <v>0</v>
      </c>
      <c r="I341" s="60">
        <v>0</v>
      </c>
    </row>
    <row r="342" spans="1:9" ht="12.75">
      <c r="A342" s="57">
        <v>151</v>
      </c>
      <c r="B342" s="58">
        <f>PRRAS!C353</f>
        <v>341</v>
      </c>
      <c r="C342" s="58">
        <f>PRRAS!D353</f>
        <v>7183468</v>
      </c>
      <c r="D342" s="58">
        <f>PRRAS!E353</f>
        <v>6409976</v>
      </c>
      <c r="E342" s="58">
        <v>0</v>
      </c>
      <c r="F342" s="58">
        <v>0</v>
      </c>
      <c r="G342" s="59">
        <f>(B342/1000)*(C342*1+D342*2)</f>
        <v>6821166.2200000007</v>
      </c>
      <c r="H342" s="59">
        <f>ABS(C342-ROUND(C342,0))+ABS(D342-ROUND(D342,0))</f>
        <v>0</v>
      </c>
      <c r="I342" s="60">
        <v>0</v>
      </c>
    </row>
    <row r="343" spans="1:9" ht="12.75">
      <c r="A343" s="57">
        <v>151</v>
      </c>
      <c r="B343" s="58">
        <f>PRRAS!C354</f>
        <v>342</v>
      </c>
      <c r="C343" s="58">
        <f>PRRAS!D354</f>
        <v>414752</v>
      </c>
      <c r="D343" s="58">
        <f>PRRAS!E354</f>
        <v>1414067</v>
      </c>
      <c r="E343" s="58">
        <v>0</v>
      </c>
      <c r="F343" s="58">
        <v>0</v>
      </c>
      <c r="G343" s="59">
        <f>(B343/1000)*(C343*1+D343*2)</f>
        <v>1109067.0120000001</v>
      </c>
      <c r="H343" s="59">
        <f>ABS(C343-ROUND(C343,0))+ABS(D343-ROUND(D343,0))</f>
        <v>0</v>
      </c>
      <c r="I343" s="60">
        <v>0</v>
      </c>
    </row>
    <row r="344" spans="1:9" ht="12.75">
      <c r="A344" s="57">
        <v>151</v>
      </c>
      <c r="B344" s="58">
        <f>PRRAS!C355</f>
        <v>343</v>
      </c>
      <c r="C344" s="58">
        <f>PRRAS!D355</f>
        <v>414752</v>
      </c>
      <c r="D344" s="58">
        <f>PRRAS!E355</f>
        <v>1414067</v>
      </c>
      <c r="E344" s="58">
        <v>0</v>
      </c>
      <c r="F344" s="58">
        <v>0</v>
      </c>
      <c r="G344" s="59">
        <f>(B344/1000)*(C344*1+D344*2)</f>
        <v>1112309.898</v>
      </c>
      <c r="H344" s="59">
        <f>ABS(C344-ROUND(C344,0))+ABS(D344-ROUND(D344,0))</f>
        <v>0</v>
      </c>
      <c r="I344" s="60">
        <v>0</v>
      </c>
    </row>
    <row r="345" spans="1:9" ht="12.75">
      <c r="A345" s="57">
        <v>151</v>
      </c>
      <c r="B345" s="58">
        <f>PRRAS!C356</f>
        <v>344</v>
      </c>
      <c r="C345" s="58">
        <f>PRRAS!D356</f>
        <v>414752</v>
      </c>
      <c r="D345" s="58">
        <f>PRRAS!E356</f>
        <v>1414067</v>
      </c>
      <c r="E345" s="58">
        <v>0</v>
      </c>
      <c r="F345" s="58">
        <v>0</v>
      </c>
      <c r="G345" s="59">
        <f>(B345/1000)*(C345*1+D345*2)</f>
        <v>1115552.784</v>
      </c>
      <c r="H345" s="59">
        <f>ABS(C345-ROUND(C345,0))+ABS(D345-ROUND(D345,0))</f>
        <v>0</v>
      </c>
      <c r="I345" s="60">
        <v>0</v>
      </c>
    </row>
    <row r="346" spans="1:9" ht="12.75">
      <c r="A346" s="57">
        <v>151</v>
      </c>
      <c r="B346" s="58">
        <f>PRRAS!C357</f>
        <v>345</v>
      </c>
      <c r="C346" s="58">
        <f>PRRAS!D357</f>
        <v>0</v>
      </c>
      <c r="D346" s="58">
        <f>PRRAS!E357</f>
        <v>0</v>
      </c>
      <c r="E346" s="58">
        <v>0</v>
      </c>
      <c r="F346" s="58">
        <v>0</v>
      </c>
      <c r="G346" s="59">
        <f>(B346/1000)*(C346*1+D346*2)</f>
        <v>0</v>
      </c>
      <c r="H346" s="59">
        <f>ABS(C346-ROUND(C346,0))+ABS(D346-ROUND(D346,0))</f>
        <v>0</v>
      </c>
      <c r="I346" s="60">
        <v>0</v>
      </c>
    </row>
    <row r="347" spans="1:9" ht="12.75">
      <c r="A347" s="57">
        <v>151</v>
      </c>
      <c r="B347" s="58">
        <f>PRRAS!C358</f>
        <v>346</v>
      </c>
      <c r="C347" s="58">
        <f>PRRAS!D358</f>
        <v>0</v>
      </c>
      <c r="D347" s="58">
        <f>PRRAS!E358</f>
        <v>0</v>
      </c>
      <c r="E347" s="58">
        <v>0</v>
      </c>
      <c r="F347" s="58">
        <v>0</v>
      </c>
      <c r="G347" s="59">
        <f>(B347/1000)*(C347*1+D347*2)</f>
        <v>0</v>
      </c>
      <c r="H347" s="59">
        <f>ABS(C347-ROUND(C347,0))+ABS(D347-ROUND(D347,0))</f>
        <v>0</v>
      </c>
      <c r="I347" s="60">
        <v>0</v>
      </c>
    </row>
    <row r="348" spans="1:9" ht="12.75">
      <c r="A348" s="57">
        <v>151</v>
      </c>
      <c r="B348" s="58">
        <f>PRRAS!C359</f>
        <v>347</v>
      </c>
      <c r="C348" s="58">
        <f>PRRAS!D359</f>
        <v>0</v>
      </c>
      <c r="D348" s="58">
        <f>PRRAS!E359</f>
        <v>0</v>
      </c>
      <c r="E348" s="58">
        <v>0</v>
      </c>
      <c r="F348" s="58">
        <v>0</v>
      </c>
      <c r="G348" s="59">
        <f>(B348/1000)*(C348*1+D348*2)</f>
        <v>0</v>
      </c>
      <c r="H348" s="59">
        <f>ABS(C348-ROUND(C348,0))+ABS(D348-ROUND(D348,0))</f>
        <v>0</v>
      </c>
      <c r="I348" s="60">
        <v>0</v>
      </c>
    </row>
    <row r="349" spans="1:9" ht="12.75">
      <c r="A349" s="57">
        <v>151</v>
      </c>
      <c r="B349" s="58">
        <f>PRRAS!C360</f>
        <v>348</v>
      </c>
      <c r="C349" s="58">
        <f>PRRAS!D360</f>
        <v>0</v>
      </c>
      <c r="D349" s="58">
        <f>PRRAS!E360</f>
        <v>0</v>
      </c>
      <c r="E349" s="58">
        <v>0</v>
      </c>
      <c r="F349" s="58">
        <v>0</v>
      </c>
      <c r="G349" s="59">
        <f>(B349/1000)*(C349*1+D349*2)</f>
        <v>0</v>
      </c>
      <c r="H349" s="59">
        <f>ABS(C349-ROUND(C349,0))+ABS(D349-ROUND(D349,0))</f>
        <v>0</v>
      </c>
      <c r="I349" s="60">
        <v>0</v>
      </c>
    </row>
    <row r="350" spans="1:9" ht="12.75">
      <c r="A350" s="57">
        <v>151</v>
      </c>
      <c r="B350" s="58">
        <f>PRRAS!C361</f>
        <v>349</v>
      </c>
      <c r="C350" s="58">
        <f>PRRAS!D361</f>
        <v>0</v>
      </c>
      <c r="D350" s="58">
        <f>PRRAS!E361</f>
        <v>0</v>
      </c>
      <c r="E350" s="58">
        <v>0</v>
      </c>
      <c r="F350" s="58">
        <v>0</v>
      </c>
      <c r="G350" s="59">
        <f>(B350/1000)*(C350*1+D350*2)</f>
        <v>0</v>
      </c>
      <c r="H350" s="59">
        <f>ABS(C350-ROUND(C350,0))+ABS(D350-ROUND(D350,0))</f>
        <v>0</v>
      </c>
      <c r="I350" s="60">
        <v>0</v>
      </c>
    </row>
    <row r="351" spans="1:9" ht="12.75">
      <c r="A351" s="57">
        <v>151</v>
      </c>
      <c r="B351" s="58">
        <f>PRRAS!C362</f>
        <v>350</v>
      </c>
      <c r="C351" s="58">
        <f>PRRAS!D362</f>
        <v>0</v>
      </c>
      <c r="D351" s="58">
        <f>PRRAS!E362</f>
        <v>0</v>
      </c>
      <c r="E351" s="58">
        <v>0</v>
      </c>
      <c r="F351" s="58">
        <v>0</v>
      </c>
      <c r="G351" s="59">
        <f>(B351/1000)*(C351*1+D351*2)</f>
        <v>0</v>
      </c>
      <c r="H351" s="59">
        <f>ABS(C351-ROUND(C351,0))+ABS(D351-ROUND(D351,0))</f>
        <v>0</v>
      </c>
      <c r="I351" s="60">
        <v>0</v>
      </c>
    </row>
    <row r="352" spans="1:9" ht="12.75">
      <c r="A352" s="57">
        <v>151</v>
      </c>
      <c r="B352" s="58">
        <f>PRRAS!C363</f>
        <v>351</v>
      </c>
      <c r="C352" s="58">
        <f>PRRAS!D363</f>
        <v>0</v>
      </c>
      <c r="D352" s="58">
        <f>PRRAS!E363</f>
        <v>0</v>
      </c>
      <c r="E352" s="58">
        <v>0</v>
      </c>
      <c r="F352" s="58">
        <v>0</v>
      </c>
      <c r="G352" s="59">
        <f>(B352/1000)*(C352*1+D352*2)</f>
        <v>0</v>
      </c>
      <c r="H352" s="59">
        <f>ABS(C352-ROUND(C352,0))+ABS(D352-ROUND(D352,0))</f>
        <v>0</v>
      </c>
      <c r="I352" s="60">
        <v>0</v>
      </c>
    </row>
    <row r="353" spans="1:9" ht="12.75">
      <c r="A353" s="57">
        <v>151</v>
      </c>
      <c r="B353" s="58">
        <f>PRRAS!C364</f>
        <v>352</v>
      </c>
      <c r="C353" s="58">
        <f>PRRAS!D364</f>
        <v>0</v>
      </c>
      <c r="D353" s="58">
        <f>PRRAS!E364</f>
        <v>0</v>
      </c>
      <c r="E353" s="58">
        <v>0</v>
      </c>
      <c r="F353" s="58">
        <v>0</v>
      </c>
      <c r="G353" s="59">
        <f>(B353/1000)*(C353*1+D353*2)</f>
        <v>0</v>
      </c>
      <c r="H353" s="59">
        <f>ABS(C353-ROUND(C353,0))+ABS(D353-ROUND(D353,0))</f>
        <v>0</v>
      </c>
      <c r="I353" s="60">
        <v>0</v>
      </c>
    </row>
    <row r="354" spans="1:9" ht="12.75">
      <c r="A354" s="57">
        <v>151</v>
      </c>
      <c r="B354" s="58">
        <f>PRRAS!C365</f>
        <v>353</v>
      </c>
      <c r="C354" s="58">
        <f>PRRAS!D365</f>
        <v>0</v>
      </c>
      <c r="D354" s="58">
        <f>PRRAS!E365</f>
        <v>0</v>
      </c>
      <c r="E354" s="58">
        <v>0</v>
      </c>
      <c r="F354" s="58">
        <v>0</v>
      </c>
      <c r="G354" s="59">
        <f>(B354/1000)*(C354*1+D354*2)</f>
        <v>0</v>
      </c>
      <c r="H354" s="59">
        <f>ABS(C354-ROUND(C354,0))+ABS(D354-ROUND(D354,0))</f>
        <v>0</v>
      </c>
      <c r="I354" s="60">
        <v>0</v>
      </c>
    </row>
    <row r="355" spans="1:9" ht="12.75">
      <c r="A355" s="57">
        <v>151</v>
      </c>
      <c r="B355" s="58">
        <f>PRRAS!C366</f>
        <v>354</v>
      </c>
      <c r="C355" s="58">
        <f>PRRAS!D366</f>
        <v>6768716</v>
      </c>
      <c r="D355" s="58">
        <f>PRRAS!E366</f>
        <v>4995909</v>
      </c>
      <c r="E355" s="58">
        <v>0</v>
      </c>
      <c r="F355" s="58">
        <v>0</v>
      </c>
      <c r="G355" s="59">
        <f>(B355/1000)*(C355*1+D355*2)</f>
        <v>5933229.0359999994</v>
      </c>
      <c r="H355" s="59">
        <f>ABS(C355-ROUND(C355,0))+ABS(D355-ROUND(D355,0))</f>
        <v>0</v>
      </c>
      <c r="I355" s="60">
        <v>0</v>
      </c>
    </row>
    <row r="356" spans="1:9" ht="12.75">
      <c r="A356" s="57">
        <v>151</v>
      </c>
      <c r="B356" s="58">
        <f>PRRAS!C367</f>
        <v>355</v>
      </c>
      <c r="C356" s="58">
        <f>PRRAS!D367</f>
        <v>6196493</v>
      </c>
      <c r="D356" s="58">
        <f>PRRAS!E367</f>
        <v>4412230</v>
      </c>
      <c r="E356" s="58">
        <v>0</v>
      </c>
      <c r="F356" s="58">
        <v>0</v>
      </c>
      <c r="G356" s="59">
        <f>(B356/1000)*(C356*1+D356*2)</f>
        <v>5332438.3149999995</v>
      </c>
      <c r="H356" s="59">
        <f>ABS(C356-ROUND(C356,0))+ABS(D356-ROUND(D356,0))</f>
        <v>0</v>
      </c>
      <c r="I356" s="60">
        <v>0</v>
      </c>
    </row>
    <row r="357" spans="1:9" ht="12.75">
      <c r="A357" s="57">
        <v>151</v>
      </c>
      <c r="B357" s="58">
        <f>PRRAS!C368</f>
        <v>356</v>
      </c>
      <c r="C357" s="58">
        <f>PRRAS!D368</f>
        <v>0</v>
      </c>
      <c r="D357" s="58">
        <f>PRRAS!E368</f>
        <v>0</v>
      </c>
      <c r="E357" s="58">
        <v>0</v>
      </c>
      <c r="F357" s="58">
        <v>0</v>
      </c>
      <c r="G357" s="59">
        <f>(B357/1000)*(C357*1+D357*2)</f>
        <v>0</v>
      </c>
      <c r="H357" s="59">
        <f>ABS(C357-ROUND(C357,0))+ABS(D357-ROUND(D357,0))</f>
        <v>0</v>
      </c>
      <c r="I357" s="60">
        <v>0</v>
      </c>
    </row>
    <row r="358" spans="1:9" ht="12.75">
      <c r="A358" s="57">
        <v>151</v>
      </c>
      <c r="B358" s="58">
        <f>PRRAS!C369</f>
        <v>357</v>
      </c>
      <c r="C358" s="58">
        <f>PRRAS!D369</f>
        <v>0</v>
      </c>
      <c r="D358" s="58">
        <f>PRRAS!E369</f>
        <v>24375</v>
      </c>
      <c r="E358" s="58">
        <v>0</v>
      </c>
      <c r="F358" s="58">
        <v>0</v>
      </c>
      <c r="G358" s="59">
        <f>(B358/1000)*(C358*1+D358*2)</f>
        <v>17403.75</v>
      </c>
      <c r="H358" s="59">
        <f>ABS(C358-ROUND(C358,0))+ABS(D358-ROUND(D358,0))</f>
        <v>0</v>
      </c>
      <c r="I358" s="60">
        <v>0</v>
      </c>
    </row>
    <row r="359" spans="1:9" ht="12.75">
      <c r="A359" s="57">
        <v>151</v>
      </c>
      <c r="B359" s="58">
        <f>PRRAS!C370</f>
        <v>358</v>
      </c>
      <c r="C359" s="58">
        <f>PRRAS!D370</f>
        <v>500184</v>
      </c>
      <c r="D359" s="58">
        <f>PRRAS!E370</f>
        <v>464570</v>
      </c>
      <c r="E359" s="58">
        <v>0</v>
      </c>
      <c r="F359" s="58">
        <v>0</v>
      </c>
      <c r="G359" s="59">
        <f>(B359/1000)*(C359*1+D359*2)</f>
        <v>511697.99199999997</v>
      </c>
      <c r="H359" s="59">
        <f>ABS(C359-ROUND(C359,0))+ABS(D359-ROUND(D359,0))</f>
        <v>0</v>
      </c>
      <c r="I359" s="60">
        <v>0</v>
      </c>
    </row>
    <row r="360" spans="1:9" ht="12.75">
      <c r="A360" s="57">
        <v>151</v>
      </c>
      <c r="B360" s="58">
        <f>PRRAS!C371</f>
        <v>359</v>
      </c>
      <c r="C360" s="58">
        <f>PRRAS!D371</f>
        <v>5696309</v>
      </c>
      <c r="D360" s="58">
        <f>PRRAS!E371</f>
        <v>3923285</v>
      </c>
      <c r="E360" s="58">
        <v>0</v>
      </c>
      <c r="F360" s="58">
        <v>0</v>
      </c>
      <c r="G360" s="59">
        <f>(B360/1000)*(C360*1+D360*2)</f>
        <v>4861893.5609999998</v>
      </c>
      <c r="H360" s="59">
        <f>ABS(C360-ROUND(C360,0))+ABS(D360-ROUND(D360,0))</f>
        <v>0</v>
      </c>
      <c r="I360" s="60">
        <v>0</v>
      </c>
    </row>
    <row r="361" spans="1:9" ht="12.75">
      <c r="A361" s="57">
        <v>151</v>
      </c>
      <c r="B361" s="58">
        <f>PRRAS!C372</f>
        <v>360</v>
      </c>
      <c r="C361" s="58">
        <f>PRRAS!D372</f>
        <v>152688</v>
      </c>
      <c r="D361" s="58">
        <f>PRRAS!E372</f>
        <v>58616</v>
      </c>
      <c r="E361" s="58">
        <v>0</v>
      </c>
      <c r="F361" s="58">
        <v>0</v>
      </c>
      <c r="G361" s="59">
        <f>(B361/1000)*(C361*1+D361*2)</f>
        <v>97171.199999999997</v>
      </c>
      <c r="H361" s="59">
        <f>ABS(C361-ROUND(C361,0))+ABS(D361-ROUND(D361,0))</f>
        <v>0</v>
      </c>
      <c r="I361" s="60">
        <v>0</v>
      </c>
    </row>
    <row r="362" spans="1:9" ht="12.75">
      <c r="A362" s="57">
        <v>151</v>
      </c>
      <c r="B362" s="58">
        <f>PRRAS!C373</f>
        <v>361</v>
      </c>
      <c r="C362" s="58">
        <f>PRRAS!D373</f>
        <v>99563</v>
      </c>
      <c r="D362" s="58">
        <f>PRRAS!E373</f>
        <v>49420</v>
      </c>
      <c r="E362" s="58">
        <v>0</v>
      </c>
      <c r="F362" s="58">
        <v>0</v>
      </c>
      <c r="G362" s="59">
        <f>(B362/1000)*(C362*1+D362*2)</f>
        <v>71623.482999999993</v>
      </c>
      <c r="H362" s="59">
        <f>ABS(C362-ROUND(C362,0))+ABS(D362-ROUND(D362,0))</f>
        <v>0</v>
      </c>
      <c r="I362" s="60">
        <v>0</v>
      </c>
    </row>
    <row r="363" spans="1:9" ht="12.75">
      <c r="A363" s="57">
        <v>151</v>
      </c>
      <c r="B363" s="58">
        <f>PRRAS!C374</f>
        <v>362</v>
      </c>
      <c r="C363" s="58">
        <f>PRRAS!D374</f>
        <v>0</v>
      </c>
      <c r="D363" s="58">
        <f>PRRAS!E374</f>
        <v>9196</v>
      </c>
      <c r="E363" s="58">
        <v>0</v>
      </c>
      <c r="F363" s="58">
        <v>0</v>
      </c>
      <c r="G363" s="59">
        <f>(B363/1000)*(C363*1+D363*2)</f>
        <v>6657.9039999999995</v>
      </c>
      <c r="H363" s="59">
        <f>ABS(C363-ROUND(C363,0))+ABS(D363-ROUND(D363,0))</f>
        <v>0</v>
      </c>
      <c r="I363" s="60">
        <v>0</v>
      </c>
    </row>
    <row r="364" spans="1:9" ht="12.75">
      <c r="A364" s="57">
        <v>151</v>
      </c>
      <c r="B364" s="58">
        <f>PRRAS!C375</f>
        <v>363</v>
      </c>
      <c r="C364" s="58">
        <f>PRRAS!D375</f>
        <v>0</v>
      </c>
      <c r="D364" s="58">
        <f>PRRAS!E375</f>
        <v>0</v>
      </c>
      <c r="E364" s="58">
        <v>0</v>
      </c>
      <c r="F364" s="58">
        <v>0</v>
      </c>
      <c r="G364" s="59">
        <f>(B364/1000)*(C364*1+D364*2)</f>
        <v>0</v>
      </c>
      <c r="H364" s="59">
        <f>ABS(C364-ROUND(C364,0))+ABS(D364-ROUND(D364,0))</f>
        <v>0</v>
      </c>
      <c r="I364" s="60">
        <v>0</v>
      </c>
    </row>
    <row r="365" spans="1:9" ht="12.75">
      <c r="A365" s="57">
        <v>151</v>
      </c>
      <c r="B365" s="58">
        <f>PRRAS!C376</f>
        <v>364</v>
      </c>
      <c r="C365" s="58">
        <f>PRRAS!D376</f>
        <v>0</v>
      </c>
      <c r="D365" s="58">
        <f>PRRAS!E376</f>
        <v>0</v>
      </c>
      <c r="E365" s="58">
        <v>0</v>
      </c>
      <c r="F365" s="58">
        <v>0</v>
      </c>
      <c r="G365" s="59">
        <f>(B365/1000)*(C365*1+D365*2)</f>
        <v>0</v>
      </c>
      <c r="H365" s="59">
        <f>ABS(C365-ROUND(C365,0))+ABS(D365-ROUND(D365,0))</f>
        <v>0</v>
      </c>
      <c r="I365" s="60">
        <v>0</v>
      </c>
    </row>
    <row r="366" spans="1:9" ht="12.75">
      <c r="A366" s="57">
        <v>151</v>
      </c>
      <c r="B366" s="58">
        <f>PRRAS!C377</f>
        <v>365</v>
      </c>
      <c r="C366" s="58">
        <f>PRRAS!D377</f>
        <v>0</v>
      </c>
      <c r="D366" s="58">
        <f>PRRAS!E377</f>
        <v>0</v>
      </c>
      <c r="E366" s="58">
        <v>0</v>
      </c>
      <c r="F366" s="58">
        <v>0</v>
      </c>
      <c r="G366" s="59">
        <f>(B366/1000)*(C366*1+D366*2)</f>
        <v>0</v>
      </c>
      <c r="H366" s="59">
        <f>ABS(C366-ROUND(C366,0))+ABS(D366-ROUND(D366,0))</f>
        <v>0</v>
      </c>
      <c r="I366" s="60">
        <v>0</v>
      </c>
    </row>
    <row r="367" spans="1:9" ht="12.75">
      <c r="A367" s="57">
        <v>151</v>
      </c>
      <c r="B367" s="58">
        <f>PRRAS!C378</f>
        <v>366</v>
      </c>
      <c r="C367" s="58">
        <f>PRRAS!D378</f>
        <v>0</v>
      </c>
      <c r="D367" s="58">
        <f>PRRAS!E378</f>
        <v>0</v>
      </c>
      <c r="E367" s="58">
        <v>0</v>
      </c>
      <c r="F367" s="58">
        <v>0</v>
      </c>
      <c r="G367" s="59">
        <f>(B367/1000)*(C367*1+D367*2)</f>
        <v>0</v>
      </c>
      <c r="H367" s="59">
        <f>ABS(C367-ROUND(C367,0))+ABS(D367-ROUND(D367,0))</f>
        <v>0</v>
      </c>
      <c r="I367" s="60">
        <v>0</v>
      </c>
    </row>
    <row r="368" spans="1:9" ht="12.75">
      <c r="A368" s="57">
        <v>151</v>
      </c>
      <c r="B368" s="58">
        <f>PRRAS!C379</f>
        <v>367</v>
      </c>
      <c r="C368" s="58">
        <f>PRRAS!D379</f>
        <v>53125</v>
      </c>
      <c r="D368" s="58">
        <f>PRRAS!E379</f>
        <v>0</v>
      </c>
      <c r="E368" s="58">
        <v>0</v>
      </c>
      <c r="F368" s="58">
        <v>0</v>
      </c>
      <c r="G368" s="59">
        <f>(B368/1000)*(C368*1+D368*2)</f>
        <v>19496.875</v>
      </c>
      <c r="H368" s="59">
        <f>ABS(C368-ROUND(C368,0))+ABS(D368-ROUND(D368,0))</f>
        <v>0</v>
      </c>
      <c r="I368" s="60">
        <v>0</v>
      </c>
    </row>
    <row r="369" spans="1:9" ht="12.75">
      <c r="A369" s="57">
        <v>151</v>
      </c>
      <c r="B369" s="58">
        <f>PRRAS!C380</f>
        <v>368</v>
      </c>
      <c r="C369" s="58">
        <f>PRRAS!D380</f>
        <v>0</v>
      </c>
      <c r="D369" s="58">
        <f>PRRAS!E380</f>
        <v>0</v>
      </c>
      <c r="E369" s="58">
        <v>0</v>
      </c>
      <c r="F369" s="58">
        <v>0</v>
      </c>
      <c r="G369" s="59">
        <f>(B369/1000)*(C369*1+D369*2)</f>
        <v>0</v>
      </c>
      <c r="H369" s="59">
        <f>ABS(C369-ROUND(C369,0))+ABS(D369-ROUND(D369,0))</f>
        <v>0</v>
      </c>
      <c r="I369" s="60">
        <v>0</v>
      </c>
    </row>
    <row r="370" spans="1:9" ht="12.75">
      <c r="A370" s="57">
        <v>151</v>
      </c>
      <c r="B370" s="58">
        <f>PRRAS!C381</f>
        <v>369</v>
      </c>
      <c r="C370" s="58">
        <f>PRRAS!D381</f>
        <v>0</v>
      </c>
      <c r="D370" s="58">
        <f>PRRAS!E381</f>
        <v>0</v>
      </c>
      <c r="E370" s="58">
        <v>0</v>
      </c>
      <c r="F370" s="58">
        <v>0</v>
      </c>
      <c r="G370" s="59">
        <f>(B370/1000)*(C370*1+D370*2)</f>
        <v>0</v>
      </c>
      <c r="H370" s="59">
        <f>ABS(C370-ROUND(C370,0))+ABS(D370-ROUND(D370,0))</f>
        <v>0</v>
      </c>
      <c r="I370" s="60">
        <v>0</v>
      </c>
    </row>
    <row r="371" spans="1:9" ht="12.75">
      <c r="A371" s="57">
        <v>151</v>
      </c>
      <c r="B371" s="58">
        <f>PRRAS!C382</f>
        <v>370</v>
      </c>
      <c r="C371" s="58">
        <f>PRRAS!D382</f>
        <v>0</v>
      </c>
      <c r="D371" s="58">
        <f>PRRAS!E382</f>
        <v>0</v>
      </c>
      <c r="E371" s="58">
        <v>0</v>
      </c>
      <c r="F371" s="58">
        <v>0</v>
      </c>
      <c r="G371" s="59">
        <f>(B371/1000)*(C371*1+D371*2)</f>
        <v>0</v>
      </c>
      <c r="H371" s="59">
        <f>ABS(C371-ROUND(C371,0))+ABS(D371-ROUND(D371,0))</f>
        <v>0</v>
      </c>
      <c r="I371" s="60">
        <v>0</v>
      </c>
    </row>
    <row r="372" spans="1:9" ht="12.75">
      <c r="A372" s="57">
        <v>151</v>
      </c>
      <c r="B372" s="58">
        <f>PRRAS!C383</f>
        <v>371</v>
      </c>
      <c r="C372" s="58">
        <f>PRRAS!D383</f>
        <v>0</v>
      </c>
      <c r="D372" s="58">
        <f>PRRAS!E383</f>
        <v>0</v>
      </c>
      <c r="E372" s="58">
        <v>0</v>
      </c>
      <c r="F372" s="58">
        <v>0</v>
      </c>
      <c r="G372" s="59">
        <f>(B372/1000)*(C372*1+D372*2)</f>
        <v>0</v>
      </c>
      <c r="H372" s="59">
        <f>ABS(C372-ROUND(C372,0))+ABS(D372-ROUND(D372,0))</f>
        <v>0</v>
      </c>
      <c r="I372" s="60">
        <v>0</v>
      </c>
    </row>
    <row r="373" spans="1:9" ht="12.75">
      <c r="A373" s="57">
        <v>151</v>
      </c>
      <c r="B373" s="58">
        <f>PRRAS!C384</f>
        <v>372</v>
      </c>
      <c r="C373" s="58">
        <f>PRRAS!D384</f>
        <v>0</v>
      </c>
      <c r="D373" s="58">
        <f>PRRAS!E384</f>
        <v>0</v>
      </c>
      <c r="E373" s="58">
        <v>0</v>
      </c>
      <c r="F373" s="58">
        <v>0</v>
      </c>
      <c r="G373" s="59">
        <f>(B373/1000)*(C373*1+D373*2)</f>
        <v>0</v>
      </c>
      <c r="H373" s="59">
        <f>ABS(C373-ROUND(C373,0))+ABS(D373-ROUND(D373,0))</f>
        <v>0</v>
      </c>
      <c r="I373" s="60">
        <v>0</v>
      </c>
    </row>
    <row r="374" spans="1:9" ht="12.75">
      <c r="A374" s="57">
        <v>151</v>
      </c>
      <c r="B374" s="58">
        <f>PRRAS!C385</f>
        <v>373</v>
      </c>
      <c r="C374" s="58">
        <f>PRRAS!D385</f>
        <v>0</v>
      </c>
      <c r="D374" s="58">
        <f>PRRAS!E385</f>
        <v>0</v>
      </c>
      <c r="E374" s="58">
        <v>0</v>
      </c>
      <c r="F374" s="58">
        <v>0</v>
      </c>
      <c r="G374" s="59">
        <f>(B374/1000)*(C374*1+D374*2)</f>
        <v>0</v>
      </c>
      <c r="H374" s="59">
        <f>ABS(C374-ROUND(C374,0))+ABS(D374-ROUND(D374,0))</f>
        <v>0</v>
      </c>
      <c r="I374" s="60">
        <v>0</v>
      </c>
    </row>
    <row r="375" spans="1:9" ht="12.75">
      <c r="A375" s="57">
        <v>151</v>
      </c>
      <c r="B375" s="58">
        <f>PRRAS!C386</f>
        <v>374</v>
      </c>
      <c r="C375" s="58">
        <f>PRRAS!D386</f>
        <v>0</v>
      </c>
      <c r="D375" s="58">
        <f>PRRAS!E386</f>
        <v>0</v>
      </c>
      <c r="E375" s="58">
        <v>0</v>
      </c>
      <c r="F375" s="58">
        <v>0</v>
      </c>
      <c r="G375" s="59">
        <f>(B375/1000)*(C375*1+D375*2)</f>
        <v>0</v>
      </c>
      <c r="H375" s="59">
        <f>ABS(C375-ROUND(C375,0))+ABS(D375-ROUND(D375,0))</f>
        <v>0</v>
      </c>
      <c r="I375" s="60">
        <v>0</v>
      </c>
    </row>
    <row r="376" spans="1:9" ht="12.75">
      <c r="A376" s="57">
        <v>151</v>
      </c>
      <c r="B376" s="58">
        <f>PRRAS!C387</f>
        <v>375</v>
      </c>
      <c r="C376" s="58">
        <f>PRRAS!D387</f>
        <v>0</v>
      </c>
      <c r="D376" s="58">
        <f>PRRAS!E387</f>
        <v>0</v>
      </c>
      <c r="E376" s="58">
        <v>0</v>
      </c>
      <c r="F376" s="58">
        <v>0</v>
      </c>
      <c r="G376" s="59">
        <f>(B376/1000)*(C376*1+D376*2)</f>
        <v>0</v>
      </c>
      <c r="H376" s="59">
        <f>ABS(C376-ROUND(C376,0))+ABS(D376-ROUND(D376,0))</f>
        <v>0</v>
      </c>
      <c r="I376" s="60">
        <v>0</v>
      </c>
    </row>
    <row r="377" spans="1:9" ht="12.75">
      <c r="A377" s="57">
        <v>151</v>
      </c>
      <c r="B377" s="58">
        <f>PRRAS!C388</f>
        <v>376</v>
      </c>
      <c r="C377" s="58">
        <f>PRRAS!D388</f>
        <v>0</v>
      </c>
      <c r="D377" s="58">
        <f>PRRAS!E388</f>
        <v>0</v>
      </c>
      <c r="E377" s="58">
        <v>0</v>
      </c>
      <c r="F377" s="58">
        <v>0</v>
      </c>
      <c r="G377" s="59">
        <f>(B377/1000)*(C377*1+D377*2)</f>
        <v>0</v>
      </c>
      <c r="H377" s="59">
        <f>ABS(C377-ROUND(C377,0))+ABS(D377-ROUND(D377,0))</f>
        <v>0</v>
      </c>
      <c r="I377" s="60">
        <v>0</v>
      </c>
    </row>
    <row r="378" spans="1:9" ht="12.75">
      <c r="A378" s="57">
        <v>151</v>
      </c>
      <c r="B378" s="58">
        <f>PRRAS!C389</f>
        <v>377</v>
      </c>
      <c r="C378" s="58">
        <f>PRRAS!D389</f>
        <v>0</v>
      </c>
      <c r="D378" s="58">
        <f>PRRAS!E389</f>
        <v>0</v>
      </c>
      <c r="E378" s="58">
        <v>0</v>
      </c>
      <c r="F378" s="58">
        <v>0</v>
      </c>
      <c r="G378" s="59">
        <f>(B378/1000)*(C378*1+D378*2)</f>
        <v>0</v>
      </c>
      <c r="H378" s="59">
        <f>ABS(C378-ROUND(C378,0))+ABS(D378-ROUND(D378,0))</f>
        <v>0</v>
      </c>
      <c r="I378" s="60">
        <v>0</v>
      </c>
    </row>
    <row r="379" spans="1:9" ht="12.75">
      <c r="A379" s="57">
        <v>151</v>
      </c>
      <c r="B379" s="58">
        <f>PRRAS!C390</f>
        <v>378</v>
      </c>
      <c r="C379" s="58">
        <f>PRRAS!D390</f>
        <v>0</v>
      </c>
      <c r="D379" s="58">
        <f>PRRAS!E390</f>
        <v>0</v>
      </c>
      <c r="E379" s="58">
        <v>0</v>
      </c>
      <c r="F379" s="58">
        <v>0</v>
      </c>
      <c r="G379" s="59">
        <f>(B379/1000)*(C379*1+D379*2)</f>
        <v>0</v>
      </c>
      <c r="H379" s="59">
        <f>ABS(C379-ROUND(C379,0))+ABS(D379-ROUND(D379,0))</f>
        <v>0</v>
      </c>
      <c r="I379" s="60">
        <v>0</v>
      </c>
    </row>
    <row r="380" spans="1:9" ht="12.75">
      <c r="A380" s="57">
        <v>151</v>
      </c>
      <c r="B380" s="58">
        <f>PRRAS!C391</f>
        <v>379</v>
      </c>
      <c r="C380" s="58">
        <f>PRRAS!D391</f>
        <v>0</v>
      </c>
      <c r="D380" s="58">
        <f>PRRAS!E391</f>
        <v>0</v>
      </c>
      <c r="E380" s="58">
        <v>0</v>
      </c>
      <c r="F380" s="58">
        <v>0</v>
      </c>
      <c r="G380" s="59">
        <f>(B380/1000)*(C380*1+D380*2)</f>
        <v>0</v>
      </c>
      <c r="H380" s="59">
        <f>ABS(C380-ROUND(C380,0))+ABS(D380-ROUND(D380,0))</f>
        <v>0</v>
      </c>
      <c r="I380" s="60">
        <v>0</v>
      </c>
    </row>
    <row r="381" spans="1:9" ht="12.75">
      <c r="A381" s="57">
        <v>151</v>
      </c>
      <c r="B381" s="58">
        <f>PRRAS!C392</f>
        <v>380</v>
      </c>
      <c r="C381" s="58">
        <f>PRRAS!D392</f>
        <v>0</v>
      </c>
      <c r="D381" s="58">
        <f>PRRAS!E392</f>
        <v>0</v>
      </c>
      <c r="E381" s="58">
        <v>0</v>
      </c>
      <c r="F381" s="58">
        <v>0</v>
      </c>
      <c r="G381" s="59">
        <f>(B381/1000)*(C381*1+D381*2)</f>
        <v>0</v>
      </c>
      <c r="H381" s="59">
        <f>ABS(C381-ROUND(C381,0))+ABS(D381-ROUND(D381,0))</f>
        <v>0</v>
      </c>
      <c r="I381" s="60">
        <v>0</v>
      </c>
    </row>
    <row r="382" spans="1:9" ht="12.75">
      <c r="A382" s="57">
        <v>151</v>
      </c>
      <c r="B382" s="58">
        <f>PRRAS!C393</f>
        <v>381</v>
      </c>
      <c r="C382" s="58">
        <f>PRRAS!D393</f>
        <v>0</v>
      </c>
      <c r="D382" s="58">
        <f>PRRAS!E393</f>
        <v>0</v>
      </c>
      <c r="E382" s="58">
        <v>0</v>
      </c>
      <c r="F382" s="58">
        <v>0</v>
      </c>
      <c r="G382" s="59">
        <f>(B382/1000)*(C382*1+D382*2)</f>
        <v>0</v>
      </c>
      <c r="H382" s="59">
        <f>ABS(C382-ROUND(C382,0))+ABS(D382-ROUND(D382,0))</f>
        <v>0</v>
      </c>
      <c r="I382" s="60">
        <v>0</v>
      </c>
    </row>
    <row r="383" spans="1:9" ht="12.75">
      <c r="A383" s="57">
        <v>151</v>
      </c>
      <c r="B383" s="58">
        <f>PRRAS!C394</f>
        <v>382</v>
      </c>
      <c r="C383" s="58">
        <f>PRRAS!D394</f>
        <v>419535</v>
      </c>
      <c r="D383" s="58">
        <f>PRRAS!E394</f>
        <v>525063</v>
      </c>
      <c r="E383" s="58">
        <v>0</v>
      </c>
      <c r="F383" s="58">
        <v>0</v>
      </c>
      <c r="G383" s="59">
        <f>(B383/1000)*(C383*1+D383*2)</f>
        <v>561410.50199999998</v>
      </c>
      <c r="H383" s="59">
        <f>ABS(C383-ROUND(C383,0))+ABS(D383-ROUND(D383,0))</f>
        <v>0</v>
      </c>
      <c r="I383" s="60">
        <v>0</v>
      </c>
    </row>
    <row r="384" spans="1:9" ht="12.75">
      <c r="A384" s="57">
        <v>151</v>
      </c>
      <c r="B384" s="58">
        <f>PRRAS!C395</f>
        <v>383</v>
      </c>
      <c r="C384" s="58">
        <f>PRRAS!D395</f>
        <v>0</v>
      </c>
      <c r="D384" s="58">
        <f>PRRAS!E395</f>
        <v>0</v>
      </c>
      <c r="E384" s="58">
        <v>0</v>
      </c>
      <c r="F384" s="58">
        <v>0</v>
      </c>
      <c r="G384" s="59">
        <f>(B384/1000)*(C384*1+D384*2)</f>
        <v>0</v>
      </c>
      <c r="H384" s="59">
        <f>ABS(C384-ROUND(C384,0))+ABS(D384-ROUND(D384,0))</f>
        <v>0</v>
      </c>
      <c r="I384" s="60">
        <v>0</v>
      </c>
    </row>
    <row r="385" spans="1:9" ht="12.75">
      <c r="A385" s="57">
        <v>151</v>
      </c>
      <c r="B385" s="58">
        <f>PRRAS!C396</f>
        <v>384</v>
      </c>
      <c r="C385" s="58">
        <f>PRRAS!D396</f>
        <v>0</v>
      </c>
      <c r="D385" s="58">
        <f>PRRAS!E396</f>
        <v>0</v>
      </c>
      <c r="E385" s="58">
        <v>0</v>
      </c>
      <c r="F385" s="58">
        <v>0</v>
      </c>
      <c r="G385" s="59">
        <f>(B385/1000)*(C385*1+D385*2)</f>
        <v>0</v>
      </c>
      <c r="H385" s="59">
        <f>ABS(C385-ROUND(C385,0))+ABS(D385-ROUND(D385,0))</f>
        <v>0</v>
      </c>
      <c r="I385" s="60">
        <v>0</v>
      </c>
    </row>
    <row r="386" spans="1:9" ht="12.75">
      <c r="A386" s="57">
        <v>151</v>
      </c>
      <c r="B386" s="58">
        <f>PRRAS!C397</f>
        <v>385</v>
      </c>
      <c r="C386" s="58">
        <f>PRRAS!D397</f>
        <v>0</v>
      </c>
      <c r="D386" s="58">
        <f>PRRAS!E397</f>
        <v>0</v>
      </c>
      <c r="E386" s="58">
        <v>0</v>
      </c>
      <c r="F386" s="58">
        <v>0</v>
      </c>
      <c r="G386" s="59">
        <f t="shared" si="12" ref="G386:G449">(B386/1000)*(C386*1+D386*2)</f>
        <v>0</v>
      </c>
      <c r="H386" s="59">
        <f t="shared" si="13" ref="H386:H449">ABS(C386-ROUND(C386,0))+ABS(D386-ROUND(D386,0))</f>
        <v>0</v>
      </c>
      <c r="I386" s="60">
        <v>0</v>
      </c>
    </row>
    <row r="387" spans="1:9" ht="12.75">
      <c r="A387" s="57">
        <v>151</v>
      </c>
      <c r="B387" s="58">
        <f>PRRAS!C398</f>
        <v>386</v>
      </c>
      <c r="C387" s="58">
        <f>PRRAS!D398</f>
        <v>419535</v>
      </c>
      <c r="D387" s="58">
        <f>PRRAS!E398</f>
        <v>525063</v>
      </c>
      <c r="E387" s="58">
        <v>0</v>
      </c>
      <c r="F387" s="58">
        <v>0</v>
      </c>
      <c r="G387" s="59">
        <f>(B387/1000)*(C387*1+D387*2)</f>
        <v>567289.14600000007</v>
      </c>
      <c r="H387" s="59">
        <f>ABS(C387-ROUND(C387,0))+ABS(D387-ROUND(D387,0))</f>
        <v>0</v>
      </c>
      <c r="I387" s="60">
        <v>0</v>
      </c>
    </row>
    <row r="388" spans="1:9" ht="12.75">
      <c r="A388" s="57">
        <v>151</v>
      </c>
      <c r="B388" s="58">
        <f>PRRAS!C399</f>
        <v>387</v>
      </c>
      <c r="C388" s="58">
        <f>PRRAS!D399</f>
        <v>0</v>
      </c>
      <c r="D388" s="58">
        <f>PRRAS!E399</f>
        <v>0</v>
      </c>
      <c r="E388" s="58">
        <v>0</v>
      </c>
      <c r="F388" s="58">
        <v>0</v>
      </c>
      <c r="G388" s="59">
        <f>(B388/1000)*(C388*1+D388*2)</f>
        <v>0</v>
      </c>
      <c r="H388" s="59">
        <f>ABS(C388-ROUND(C388,0))+ABS(D388-ROUND(D388,0))</f>
        <v>0</v>
      </c>
      <c r="I388" s="60">
        <v>0</v>
      </c>
    </row>
    <row r="389" spans="1:9" ht="12.75">
      <c r="A389" s="57">
        <v>151</v>
      </c>
      <c r="B389" s="58">
        <f>PRRAS!C400</f>
        <v>388</v>
      </c>
      <c r="C389" s="58">
        <f>PRRAS!D400</f>
        <v>0</v>
      </c>
      <c r="D389" s="58">
        <f>PRRAS!E400</f>
        <v>0</v>
      </c>
      <c r="E389" s="58">
        <v>0</v>
      </c>
      <c r="F389" s="58">
        <v>0</v>
      </c>
      <c r="G389" s="59">
        <f>(B389/1000)*(C389*1+D389*2)</f>
        <v>0</v>
      </c>
      <c r="H389" s="59">
        <f>ABS(C389-ROUND(C389,0))+ABS(D389-ROUND(D389,0))</f>
        <v>0</v>
      </c>
      <c r="I389" s="60">
        <v>0</v>
      </c>
    </row>
    <row r="390" spans="1:9" ht="12.75">
      <c r="A390" s="57">
        <v>151</v>
      </c>
      <c r="B390" s="58">
        <f>PRRAS!C401</f>
        <v>389</v>
      </c>
      <c r="C390" s="58">
        <f>PRRAS!D401</f>
        <v>0</v>
      </c>
      <c r="D390" s="58">
        <f>PRRAS!E401</f>
        <v>0</v>
      </c>
      <c r="E390" s="58">
        <v>0</v>
      </c>
      <c r="F390" s="58">
        <v>0</v>
      </c>
      <c r="G390" s="59">
        <f>(B390/1000)*(C390*1+D390*2)</f>
        <v>0</v>
      </c>
      <c r="H390" s="59">
        <f>ABS(C390-ROUND(C390,0))+ABS(D390-ROUND(D390,0))</f>
        <v>0</v>
      </c>
      <c r="I390" s="60">
        <v>0</v>
      </c>
    </row>
    <row r="391" spans="1:9" ht="12.75">
      <c r="A391" s="57">
        <v>151</v>
      </c>
      <c r="B391" s="58">
        <f>PRRAS!C402</f>
        <v>390</v>
      </c>
      <c r="C391" s="58">
        <f>PRRAS!D402</f>
        <v>0</v>
      </c>
      <c r="D391" s="58">
        <f>PRRAS!E402</f>
        <v>0</v>
      </c>
      <c r="E391" s="58">
        <v>0</v>
      </c>
      <c r="F391" s="58">
        <v>0</v>
      </c>
      <c r="G391" s="59">
        <f>(B391/1000)*(C391*1+D391*2)</f>
        <v>0</v>
      </c>
      <c r="H391" s="59">
        <f>ABS(C391-ROUND(C391,0))+ABS(D391-ROUND(D391,0))</f>
        <v>0</v>
      </c>
      <c r="I391" s="60">
        <v>0</v>
      </c>
    </row>
    <row r="392" spans="1:9" ht="12.75">
      <c r="A392" s="57">
        <v>151</v>
      </c>
      <c r="B392" s="58">
        <f>PRRAS!C403</f>
        <v>391</v>
      </c>
      <c r="C392" s="58">
        <f>PRRAS!D403</f>
        <v>0</v>
      </c>
      <c r="D392" s="58">
        <f>PRRAS!E403</f>
        <v>0</v>
      </c>
      <c r="E392" s="58">
        <v>0</v>
      </c>
      <c r="F392" s="58">
        <v>0</v>
      </c>
      <c r="G392" s="59">
        <f>(B392/1000)*(C392*1+D392*2)</f>
        <v>0</v>
      </c>
      <c r="H392" s="59">
        <f>ABS(C392-ROUND(C392,0))+ABS(D392-ROUND(D392,0))</f>
        <v>0</v>
      </c>
      <c r="I392" s="60">
        <v>0</v>
      </c>
    </row>
    <row r="393" spans="1:9" ht="12.75">
      <c r="A393" s="57">
        <v>151</v>
      </c>
      <c r="B393" s="58">
        <f>PRRAS!C404</f>
        <v>392</v>
      </c>
      <c r="C393" s="58">
        <f>PRRAS!D404</f>
        <v>0</v>
      </c>
      <c r="D393" s="58">
        <f>PRRAS!E404</f>
        <v>0</v>
      </c>
      <c r="E393" s="58">
        <v>0</v>
      </c>
      <c r="F393" s="58">
        <v>0</v>
      </c>
      <c r="G393" s="59">
        <f>(B393/1000)*(C393*1+D393*2)</f>
        <v>0</v>
      </c>
      <c r="H393" s="59">
        <f>ABS(C393-ROUND(C393,0))+ABS(D393-ROUND(D393,0))</f>
        <v>0</v>
      </c>
      <c r="I393" s="60">
        <v>0</v>
      </c>
    </row>
    <row r="394" spans="1:9" ht="12.75">
      <c r="A394" s="57">
        <v>151</v>
      </c>
      <c r="B394" s="58">
        <f>PRRAS!C405</f>
        <v>393</v>
      </c>
      <c r="C394" s="58">
        <f>PRRAS!D405</f>
        <v>0</v>
      </c>
      <c r="D394" s="58">
        <f>PRRAS!E405</f>
        <v>0</v>
      </c>
      <c r="E394" s="58">
        <v>0</v>
      </c>
      <c r="F394" s="58">
        <v>0</v>
      </c>
      <c r="G394" s="59">
        <f>(B394/1000)*(C394*1+D394*2)</f>
        <v>0</v>
      </c>
      <c r="H394" s="59">
        <f>ABS(C394-ROUND(C394,0))+ABS(D394-ROUND(D394,0))</f>
        <v>0</v>
      </c>
      <c r="I394" s="60">
        <v>0</v>
      </c>
    </row>
    <row r="395" spans="1:9" ht="12.75">
      <c r="A395" s="57">
        <v>151</v>
      </c>
      <c r="B395" s="58">
        <f>PRRAS!C406</f>
        <v>394</v>
      </c>
      <c r="C395" s="58">
        <f>PRRAS!D406</f>
        <v>0</v>
      </c>
      <c r="D395" s="58">
        <f>PRRAS!E406</f>
        <v>0</v>
      </c>
      <c r="E395" s="58">
        <v>0</v>
      </c>
      <c r="F395" s="58">
        <v>0</v>
      </c>
      <c r="G395" s="59">
        <f>(B395/1000)*(C395*1+D395*2)</f>
        <v>0</v>
      </c>
      <c r="H395" s="59">
        <f>ABS(C395-ROUND(C395,0))+ABS(D395-ROUND(D395,0))</f>
        <v>0</v>
      </c>
      <c r="I395" s="60">
        <v>0</v>
      </c>
    </row>
    <row r="396" spans="1:9" ht="12.75">
      <c r="A396" s="57">
        <v>151</v>
      </c>
      <c r="B396" s="58">
        <f>PRRAS!C407</f>
        <v>395</v>
      </c>
      <c r="C396" s="58">
        <f>PRRAS!D407</f>
        <v>0</v>
      </c>
      <c r="D396" s="58">
        <f>PRRAS!E407</f>
        <v>0</v>
      </c>
      <c r="E396" s="58">
        <v>0</v>
      </c>
      <c r="F396" s="58">
        <v>0</v>
      </c>
      <c r="G396" s="59">
        <f>(B396/1000)*(C396*1+D396*2)</f>
        <v>0</v>
      </c>
      <c r="H396" s="59">
        <f>ABS(C396-ROUND(C396,0))+ABS(D396-ROUND(D396,0))</f>
        <v>0</v>
      </c>
      <c r="I396" s="60">
        <v>0</v>
      </c>
    </row>
    <row r="397" spans="1:9" ht="12.75">
      <c r="A397" s="57">
        <v>151</v>
      </c>
      <c r="B397" s="58">
        <f>PRRAS!C408</f>
        <v>396</v>
      </c>
      <c r="C397" s="58">
        <f>PRRAS!D408</f>
        <v>0</v>
      </c>
      <c r="D397" s="58">
        <f>PRRAS!E408</f>
        <v>0</v>
      </c>
      <c r="E397" s="58">
        <v>0</v>
      </c>
      <c r="F397" s="58">
        <v>0</v>
      </c>
      <c r="G397" s="59">
        <f>(B397/1000)*(C397*1+D397*2)</f>
        <v>0</v>
      </c>
      <c r="H397" s="59">
        <f>ABS(C397-ROUND(C397,0))+ABS(D397-ROUND(D397,0))</f>
        <v>0</v>
      </c>
      <c r="I397" s="60">
        <v>0</v>
      </c>
    </row>
    <row r="398" spans="1:9" ht="12.75">
      <c r="A398" s="57">
        <v>151</v>
      </c>
      <c r="B398" s="58">
        <f>PRRAS!C409</f>
        <v>397</v>
      </c>
      <c r="C398" s="58">
        <f>PRRAS!D409</f>
        <v>0</v>
      </c>
      <c r="D398" s="58">
        <f>PRRAS!E409</f>
        <v>0</v>
      </c>
      <c r="E398" s="58">
        <v>0</v>
      </c>
      <c r="F398" s="58">
        <v>0</v>
      </c>
      <c r="G398" s="59">
        <f>(B398/1000)*(C398*1+D398*2)</f>
        <v>0</v>
      </c>
      <c r="H398" s="59">
        <f>ABS(C398-ROUND(C398,0))+ABS(D398-ROUND(D398,0))</f>
        <v>0</v>
      </c>
      <c r="I398" s="60">
        <v>0</v>
      </c>
    </row>
    <row r="399" spans="1:9" ht="12.75">
      <c r="A399" s="57">
        <v>151</v>
      </c>
      <c r="B399" s="58">
        <f>PRRAS!C410</f>
        <v>398</v>
      </c>
      <c r="C399" s="58">
        <f>PRRAS!D410</f>
        <v>14892562</v>
      </c>
      <c r="D399" s="58">
        <f>PRRAS!E410</f>
        <v>0</v>
      </c>
      <c r="E399" s="58">
        <v>0</v>
      </c>
      <c r="F399" s="58">
        <v>0</v>
      </c>
      <c r="G399" s="59">
        <f>(B399/1000)*(C399*1+D399*2)</f>
        <v>5927239.676</v>
      </c>
      <c r="H399" s="59">
        <f>ABS(C399-ROUND(C399,0))+ABS(D399-ROUND(D399,0))</f>
        <v>0</v>
      </c>
      <c r="I399" s="60">
        <v>0</v>
      </c>
    </row>
    <row r="400" spans="1:9" ht="12.75">
      <c r="A400" s="57">
        <v>151</v>
      </c>
      <c r="B400" s="58">
        <f>PRRAS!C411</f>
        <v>399</v>
      </c>
      <c r="C400" s="58">
        <f>PRRAS!D411</f>
        <v>0</v>
      </c>
      <c r="D400" s="58">
        <f>PRRAS!E411</f>
        <v>3005319</v>
      </c>
      <c r="E400" s="58">
        <v>0</v>
      </c>
      <c r="F400" s="58">
        <v>0</v>
      </c>
      <c r="G400" s="59">
        <f>(B400/1000)*(C400*1+D400*2)</f>
        <v>2398244.5619999999</v>
      </c>
      <c r="H400" s="59">
        <f>ABS(C400-ROUND(C400,0))+ABS(D400-ROUND(D400,0))</f>
        <v>0</v>
      </c>
      <c r="I400" s="60">
        <v>0</v>
      </c>
    </row>
    <row r="401" spans="1:9" ht="12.75">
      <c r="A401" s="57">
        <v>151</v>
      </c>
      <c r="B401" s="58">
        <f>PRRAS!C412</f>
        <v>400</v>
      </c>
      <c r="C401" s="58">
        <f>PRRAS!D412</f>
        <v>0</v>
      </c>
      <c r="D401" s="58">
        <f>PRRAS!E412</f>
        <v>0</v>
      </c>
      <c r="E401" s="58">
        <v>0</v>
      </c>
      <c r="F401" s="58">
        <v>0</v>
      </c>
      <c r="G401" s="59">
        <f>(B401/1000)*(C401*1+D401*2)</f>
        <v>0</v>
      </c>
      <c r="H401" s="59">
        <f>ABS(C401-ROUND(C401,0))+ABS(D401-ROUND(D401,0))</f>
        <v>0</v>
      </c>
      <c r="I401" s="60">
        <v>0</v>
      </c>
    </row>
    <row r="402" spans="1:9" ht="12.75">
      <c r="A402" s="57">
        <v>151</v>
      </c>
      <c r="B402" s="58">
        <f>PRRAS!C413</f>
        <v>401</v>
      </c>
      <c r="C402" s="58">
        <f>PRRAS!D413</f>
        <v>198552782</v>
      </c>
      <c r="D402" s="58">
        <f>PRRAS!E413</f>
        <v>183660220</v>
      </c>
      <c r="E402" s="58">
        <v>0</v>
      </c>
      <c r="F402" s="58">
        <v>0</v>
      </c>
      <c r="G402" s="59">
        <f>(B402/1000)*(C402*1+D402*2)</f>
        <v>226915162.02200002</v>
      </c>
      <c r="H402" s="59">
        <f>ABS(C402-ROUND(C402,0))+ABS(D402-ROUND(D402,0))</f>
        <v>0</v>
      </c>
      <c r="I402" s="60">
        <v>0</v>
      </c>
    </row>
    <row r="403" spans="1:9" ht="12.75">
      <c r="A403" s="57">
        <v>151</v>
      </c>
      <c r="B403" s="58">
        <f>PRRAS!C414</f>
        <v>402</v>
      </c>
      <c r="C403" s="58">
        <f>PRRAS!D414</f>
        <v>16213142</v>
      </c>
      <c r="D403" s="58">
        <f>PRRAS!E414</f>
        <v>13320071</v>
      </c>
      <c r="E403" s="58">
        <v>0</v>
      </c>
      <c r="F403" s="58">
        <v>0</v>
      </c>
      <c r="G403" s="59">
        <f>(B403/1000)*(C403*1+D403*2)</f>
        <v>17227020.168000001</v>
      </c>
      <c r="H403" s="59">
        <f>ABS(C403-ROUND(C403,0))+ABS(D403-ROUND(D403,0))</f>
        <v>0</v>
      </c>
      <c r="I403" s="60">
        <v>0</v>
      </c>
    </row>
    <row r="404" spans="1:9" ht="12.75">
      <c r="A404" s="57">
        <v>151</v>
      </c>
      <c r="B404" s="58">
        <f>PRRAS!C415</f>
        <v>403</v>
      </c>
      <c r="C404" s="58">
        <f>PRRAS!D415</f>
        <v>47780310</v>
      </c>
      <c r="D404" s="58">
        <f>PRRAS!E415</f>
        <v>31042146</v>
      </c>
      <c r="E404" s="58">
        <v>0</v>
      </c>
      <c r="F404" s="58">
        <v>0</v>
      </c>
      <c r="G404" s="59">
        <f>(B404/1000)*(C404*1+D404*2)</f>
        <v>44275434.606000006</v>
      </c>
      <c r="H404" s="59">
        <f>ABS(C404-ROUND(C404,0))+ABS(D404-ROUND(D404,0))</f>
        <v>0</v>
      </c>
      <c r="I404" s="60">
        <v>0</v>
      </c>
    </row>
    <row r="405" spans="1:9" ht="12.75">
      <c r="A405" s="57">
        <v>151</v>
      </c>
      <c r="B405" s="58">
        <f>PRRAS!C416</f>
        <v>404</v>
      </c>
      <c r="C405" s="58">
        <f>PRRAS!D416</f>
        <v>30492088</v>
      </c>
      <c r="D405" s="58">
        <f>PRRAS!E416</f>
        <v>26648602</v>
      </c>
      <c r="E405" s="58">
        <v>0</v>
      </c>
      <c r="F405" s="58">
        <v>0</v>
      </c>
      <c r="G405" s="59">
        <f>(B405/1000)*(C405*1+D405*2)</f>
        <v>33850873.968000002</v>
      </c>
      <c r="H405" s="59">
        <f>ABS(C405-ROUND(C405,0))+ABS(D405-ROUND(D405,0))</f>
        <v>0</v>
      </c>
      <c r="I405" s="60">
        <v>0</v>
      </c>
    </row>
    <row r="406" spans="1:9" ht="12.75">
      <c r="A406" s="57">
        <v>151</v>
      </c>
      <c r="B406" s="58">
        <f>PRRAS!C417</f>
        <v>405</v>
      </c>
      <c r="C406" s="58">
        <f>PRRAS!D417</f>
        <v>17288222</v>
      </c>
      <c r="D406" s="58">
        <f>PRRAS!E417</f>
        <v>4393544</v>
      </c>
      <c r="E406" s="58">
        <v>0</v>
      </c>
      <c r="F406" s="58">
        <v>0</v>
      </c>
      <c r="G406" s="59">
        <f>(B406/1000)*(C406*1+D406*2)</f>
        <v>10560500.550000001</v>
      </c>
      <c r="H406" s="59">
        <f>ABS(C406-ROUND(C406,0))+ABS(D406-ROUND(D406,0))</f>
        <v>0</v>
      </c>
      <c r="I406" s="60">
        <v>0</v>
      </c>
    </row>
    <row r="407" spans="1:9" ht="12.75">
      <c r="A407" s="57">
        <v>151</v>
      </c>
      <c r="B407" s="58">
        <f>PRRAS!C418</f>
        <v>406</v>
      </c>
      <c r="C407" s="58">
        <f>PRRAS!D418</f>
        <v>0</v>
      </c>
      <c r="D407" s="58">
        <f>PRRAS!E418</f>
        <v>0</v>
      </c>
      <c r="E407" s="58">
        <v>0</v>
      </c>
      <c r="F407" s="58">
        <v>0</v>
      </c>
      <c r="G407" s="59">
        <f>(B407/1000)*(C407*1+D407*2)</f>
        <v>0</v>
      </c>
      <c r="H407" s="59">
        <f>ABS(C407-ROUND(C407,0))+ABS(D407-ROUND(D407,0))</f>
        <v>0</v>
      </c>
      <c r="I407" s="60">
        <v>0</v>
      </c>
    </row>
    <row r="408" spans="1:9" ht="12.75">
      <c r="A408" s="57">
        <v>151</v>
      </c>
      <c r="B408" s="58">
        <f>PRRAS!C419</f>
        <v>407</v>
      </c>
      <c r="C408" s="58">
        <f>PRRAS!D419</f>
        <v>0</v>
      </c>
      <c r="D408" s="58">
        <f>PRRAS!E419</f>
        <v>0</v>
      </c>
      <c r="E408" s="58">
        <v>0</v>
      </c>
      <c r="F408" s="58">
        <v>0</v>
      </c>
      <c r="G408" s="59">
        <f>(B408/1000)*(C408*1+D408*2)</f>
        <v>0</v>
      </c>
      <c r="H408" s="59">
        <f>ABS(C408-ROUND(C408,0))+ABS(D408-ROUND(D408,0))</f>
        <v>0</v>
      </c>
      <c r="I408" s="60">
        <v>0</v>
      </c>
    </row>
    <row r="409" spans="1:9" ht="12.75">
      <c r="A409" s="57">
        <v>151</v>
      </c>
      <c r="B409" s="58">
        <f>PRRAS!C420</f>
        <v>408</v>
      </c>
      <c r="C409" s="58">
        <f>PRRAS!D420</f>
        <v>182182000</v>
      </c>
      <c r="D409" s="58">
        <f>PRRAS!E420</f>
        <v>164893778</v>
      </c>
      <c r="E409" s="58">
        <v>0</v>
      </c>
      <c r="F409" s="58">
        <v>0</v>
      </c>
      <c r="G409" s="59">
        <f>(B409/1000)*(C409*1+D409*2)</f>
        <v>208883578.84799999</v>
      </c>
      <c r="H409" s="59">
        <f>ABS(C409-ROUND(C409,0))+ABS(D409-ROUND(D409,0))</f>
        <v>0</v>
      </c>
      <c r="I409" s="60">
        <v>0</v>
      </c>
    </row>
    <row r="410" spans="1:9" ht="12.75">
      <c r="A410" s="57">
        <v>151</v>
      </c>
      <c r="B410" s="58">
        <f>PRRAS!C421</f>
        <v>409</v>
      </c>
      <c r="C410" s="58">
        <f>PRRAS!D421</f>
        <v>35348085</v>
      </c>
      <c r="D410" s="58">
        <f>PRRAS!E421</f>
        <v>31327590</v>
      </c>
      <c r="E410" s="58">
        <v>0</v>
      </c>
      <c r="F410" s="58">
        <v>0</v>
      </c>
      <c r="G410" s="59">
        <f>(B410/1000)*(C410*1+D410*2)</f>
        <v>40083335.384999998</v>
      </c>
      <c r="H410" s="59">
        <f>ABS(C410-ROUND(C410,0))+ABS(D410-ROUND(D410,0))</f>
        <v>0</v>
      </c>
      <c r="I410" s="60">
        <v>0</v>
      </c>
    </row>
    <row r="411" spans="1:9" ht="12.75">
      <c r="A411" s="57">
        <v>151</v>
      </c>
      <c r="B411" s="58">
        <f>PRRAS!C423</f>
        <v>410</v>
      </c>
      <c r="C411" s="58">
        <f>PRRAS!D423</f>
        <v>0</v>
      </c>
      <c r="D411" s="58">
        <f>PRRAS!E423</f>
        <v>0</v>
      </c>
      <c r="E411" s="58">
        <v>0</v>
      </c>
      <c r="F411" s="58">
        <v>0</v>
      </c>
      <c r="G411" s="59">
        <f>(B411/1000)*(C411*1+D411*2)</f>
        <v>0</v>
      </c>
      <c r="H411" s="59">
        <f>ABS(C411-ROUND(C411,0))+ABS(D411-ROUND(D411,0))</f>
        <v>0</v>
      </c>
      <c r="I411" s="60">
        <v>0</v>
      </c>
    </row>
    <row r="412" spans="1:9" ht="12.75">
      <c r="A412" s="57">
        <v>151</v>
      </c>
      <c r="B412" s="58">
        <f>PRRAS!C424</f>
        <v>411</v>
      </c>
      <c r="C412" s="58">
        <f>PRRAS!D424</f>
        <v>0</v>
      </c>
      <c r="D412" s="58">
        <f>PRRAS!E424</f>
        <v>0</v>
      </c>
      <c r="E412" s="58">
        <v>0</v>
      </c>
      <c r="F412" s="58">
        <v>0</v>
      </c>
      <c r="G412" s="59">
        <f>(B412/1000)*(C412*1+D412*2)</f>
        <v>0</v>
      </c>
      <c r="H412" s="59">
        <f>ABS(C412-ROUND(C412,0))+ABS(D412-ROUND(D412,0))</f>
        <v>0</v>
      </c>
      <c r="I412" s="60">
        <v>0</v>
      </c>
    </row>
    <row r="413" spans="1:9" ht="12.75">
      <c r="A413" s="57">
        <v>151</v>
      </c>
      <c r="B413" s="58">
        <f>PRRAS!C425</f>
        <v>412</v>
      </c>
      <c r="C413" s="58">
        <f>PRRAS!D425</f>
        <v>0</v>
      </c>
      <c r="D413" s="58">
        <f>PRRAS!E425</f>
        <v>0</v>
      </c>
      <c r="E413" s="58">
        <v>0</v>
      </c>
      <c r="F413" s="58">
        <v>0</v>
      </c>
      <c r="G413" s="59">
        <f>(B413/1000)*(C413*1+D413*2)</f>
        <v>0</v>
      </c>
      <c r="H413" s="59">
        <f>ABS(C413-ROUND(C413,0))+ABS(D413-ROUND(D413,0))</f>
        <v>0</v>
      </c>
      <c r="I413" s="60">
        <v>0</v>
      </c>
    </row>
    <row r="414" spans="1:9" ht="12.75">
      <c r="A414" s="57">
        <v>151</v>
      </c>
      <c r="B414" s="58">
        <f>PRRAS!C426</f>
        <v>413</v>
      </c>
      <c r="C414" s="58">
        <f>PRRAS!D426</f>
        <v>0</v>
      </c>
      <c r="D414" s="58">
        <f>PRRAS!E426</f>
        <v>0</v>
      </c>
      <c r="E414" s="58">
        <v>0</v>
      </c>
      <c r="F414" s="58">
        <v>0</v>
      </c>
      <c r="G414" s="59">
        <f>(B414/1000)*(C414*1+D414*2)</f>
        <v>0</v>
      </c>
      <c r="H414" s="59">
        <f>ABS(C414-ROUND(C414,0))+ABS(D414-ROUND(D414,0))</f>
        <v>0</v>
      </c>
      <c r="I414" s="60">
        <v>0</v>
      </c>
    </row>
    <row r="415" spans="1:9" ht="12.75">
      <c r="A415" s="57">
        <v>151</v>
      </c>
      <c r="B415" s="58">
        <f>PRRAS!C427</f>
        <v>414</v>
      </c>
      <c r="C415" s="58">
        <f>PRRAS!D427</f>
        <v>0</v>
      </c>
      <c r="D415" s="58">
        <f>PRRAS!E427</f>
        <v>0</v>
      </c>
      <c r="E415" s="58">
        <v>0</v>
      </c>
      <c r="F415" s="58">
        <v>0</v>
      </c>
      <c r="G415" s="59">
        <f>(B415/1000)*(C415*1+D415*2)</f>
        <v>0</v>
      </c>
      <c r="H415" s="59">
        <f>ABS(C415-ROUND(C415,0))+ABS(D415-ROUND(D415,0))</f>
        <v>0</v>
      </c>
      <c r="I415" s="60">
        <v>0</v>
      </c>
    </row>
    <row r="416" spans="1:9" ht="12.75">
      <c r="A416" s="57">
        <v>151</v>
      </c>
      <c r="B416" s="58">
        <f>PRRAS!C428</f>
        <v>415</v>
      </c>
      <c r="C416" s="58">
        <f>PRRAS!D428</f>
        <v>0</v>
      </c>
      <c r="D416" s="58">
        <f>PRRAS!E428</f>
        <v>0</v>
      </c>
      <c r="E416" s="58">
        <v>0</v>
      </c>
      <c r="F416" s="58">
        <v>0</v>
      </c>
      <c r="G416" s="59">
        <f>(B416/1000)*(C416*1+D416*2)</f>
        <v>0</v>
      </c>
      <c r="H416" s="59">
        <f>ABS(C416-ROUND(C416,0))+ABS(D416-ROUND(D416,0))</f>
        <v>0</v>
      </c>
      <c r="I416" s="60">
        <v>0</v>
      </c>
    </row>
    <row r="417" spans="1:9" ht="12.75">
      <c r="A417" s="57">
        <v>151</v>
      </c>
      <c r="B417" s="58">
        <f>PRRAS!C429</f>
        <v>416</v>
      </c>
      <c r="C417" s="58">
        <f>PRRAS!D429</f>
        <v>0</v>
      </c>
      <c r="D417" s="58">
        <f>PRRAS!E429</f>
        <v>0</v>
      </c>
      <c r="E417" s="58">
        <v>0</v>
      </c>
      <c r="F417" s="58">
        <v>0</v>
      </c>
      <c r="G417" s="59">
        <f>(B417/1000)*(C417*1+D417*2)</f>
        <v>0</v>
      </c>
      <c r="H417" s="59">
        <f>ABS(C417-ROUND(C417,0))+ABS(D417-ROUND(D417,0))</f>
        <v>0</v>
      </c>
      <c r="I417" s="60">
        <v>0</v>
      </c>
    </row>
    <row r="418" spans="1:9" ht="12.75">
      <c r="A418" s="57">
        <v>151</v>
      </c>
      <c r="B418" s="58">
        <f>PRRAS!C430</f>
        <v>417</v>
      </c>
      <c r="C418" s="58">
        <f>PRRAS!D430</f>
        <v>0</v>
      </c>
      <c r="D418" s="58">
        <f>PRRAS!E430</f>
        <v>0</v>
      </c>
      <c r="E418" s="58">
        <v>0</v>
      </c>
      <c r="F418" s="58">
        <v>0</v>
      </c>
      <c r="G418" s="59">
        <f>(B418/1000)*(C418*1+D418*2)</f>
        <v>0</v>
      </c>
      <c r="H418" s="59">
        <f>ABS(C418-ROUND(C418,0))+ABS(D418-ROUND(D418,0))</f>
        <v>0</v>
      </c>
      <c r="I418" s="60">
        <v>0</v>
      </c>
    </row>
    <row r="419" spans="1:9" ht="12.75">
      <c r="A419" s="57">
        <v>151</v>
      </c>
      <c r="B419" s="58">
        <f>PRRAS!C431</f>
        <v>418</v>
      </c>
      <c r="C419" s="58">
        <f>PRRAS!D431</f>
        <v>0</v>
      </c>
      <c r="D419" s="58">
        <f>PRRAS!E431</f>
        <v>0</v>
      </c>
      <c r="E419" s="58">
        <v>0</v>
      </c>
      <c r="F419" s="58">
        <v>0</v>
      </c>
      <c r="G419" s="59">
        <f>(B419/1000)*(C419*1+D419*2)</f>
        <v>0</v>
      </c>
      <c r="H419" s="59">
        <f>ABS(C419-ROUND(C419,0))+ABS(D419-ROUND(D419,0))</f>
        <v>0</v>
      </c>
      <c r="I419" s="60">
        <v>0</v>
      </c>
    </row>
    <row r="420" spans="1:9" ht="12.75">
      <c r="A420" s="57">
        <v>151</v>
      </c>
      <c r="B420" s="58">
        <f>PRRAS!C432</f>
        <v>419</v>
      </c>
      <c r="C420" s="58">
        <f>PRRAS!D432</f>
        <v>0</v>
      </c>
      <c r="D420" s="58">
        <f>PRRAS!E432</f>
        <v>0</v>
      </c>
      <c r="E420" s="58">
        <v>0</v>
      </c>
      <c r="F420" s="58">
        <v>0</v>
      </c>
      <c r="G420" s="59">
        <f>(B420/1000)*(C420*1+D420*2)</f>
        <v>0</v>
      </c>
      <c r="H420" s="59">
        <f>ABS(C420-ROUND(C420,0))+ABS(D420-ROUND(D420,0))</f>
        <v>0</v>
      </c>
      <c r="I420" s="60">
        <v>0</v>
      </c>
    </row>
    <row r="421" spans="1:9" ht="12.75">
      <c r="A421" s="57">
        <v>151</v>
      </c>
      <c r="B421" s="58">
        <f>PRRAS!C433</f>
        <v>420</v>
      </c>
      <c r="C421" s="58">
        <f>PRRAS!D433</f>
        <v>0</v>
      </c>
      <c r="D421" s="58">
        <f>PRRAS!E433</f>
        <v>0</v>
      </c>
      <c r="E421" s="58">
        <v>0</v>
      </c>
      <c r="F421" s="58">
        <v>0</v>
      </c>
      <c r="G421" s="59">
        <f>(B421/1000)*(C421*1+D421*2)</f>
        <v>0</v>
      </c>
      <c r="H421" s="59">
        <f>ABS(C421-ROUND(C421,0))+ABS(D421-ROUND(D421,0))</f>
        <v>0</v>
      </c>
      <c r="I421" s="60">
        <v>0</v>
      </c>
    </row>
    <row r="422" spans="1:9" ht="12.75">
      <c r="A422" s="57">
        <v>151</v>
      </c>
      <c r="B422" s="58">
        <f>PRRAS!C434</f>
        <v>421</v>
      </c>
      <c r="C422" s="58">
        <f>PRRAS!D434</f>
        <v>0</v>
      </c>
      <c r="D422" s="58">
        <f>PRRAS!E434</f>
        <v>0</v>
      </c>
      <c r="E422" s="58">
        <v>0</v>
      </c>
      <c r="F422" s="58">
        <v>0</v>
      </c>
      <c r="G422" s="59">
        <f>(B422/1000)*(C422*1+D422*2)</f>
        <v>0</v>
      </c>
      <c r="H422" s="59">
        <f>ABS(C422-ROUND(C422,0))+ABS(D422-ROUND(D422,0))</f>
        <v>0</v>
      </c>
      <c r="I422" s="60">
        <v>0</v>
      </c>
    </row>
    <row r="423" spans="1:9" ht="12.75">
      <c r="A423" s="57">
        <v>151</v>
      </c>
      <c r="B423" s="58">
        <f>PRRAS!C435</f>
        <v>422</v>
      </c>
      <c r="C423" s="58">
        <f>PRRAS!D435</f>
        <v>0</v>
      </c>
      <c r="D423" s="58">
        <f>PRRAS!E435</f>
        <v>0</v>
      </c>
      <c r="E423" s="58">
        <v>0</v>
      </c>
      <c r="F423" s="58">
        <v>0</v>
      </c>
      <c r="G423" s="59">
        <f>(B423/1000)*(C423*1+D423*2)</f>
        <v>0</v>
      </c>
      <c r="H423" s="59">
        <f>ABS(C423-ROUND(C423,0))+ABS(D423-ROUND(D423,0))</f>
        <v>0</v>
      </c>
      <c r="I423" s="60">
        <v>0</v>
      </c>
    </row>
    <row r="424" spans="1:9" ht="12.75">
      <c r="A424" s="57">
        <v>151</v>
      </c>
      <c r="B424" s="58">
        <f>PRRAS!C436</f>
        <v>423</v>
      </c>
      <c r="C424" s="58">
        <f>PRRAS!D436</f>
        <v>0</v>
      </c>
      <c r="D424" s="58">
        <f>PRRAS!E436</f>
        <v>0</v>
      </c>
      <c r="E424" s="58">
        <v>0</v>
      </c>
      <c r="F424" s="58">
        <v>0</v>
      </c>
      <c r="G424" s="59">
        <f>(B424/1000)*(C424*1+D424*2)</f>
        <v>0</v>
      </c>
      <c r="H424" s="59">
        <f>ABS(C424-ROUND(C424,0))+ABS(D424-ROUND(D424,0))</f>
        <v>0</v>
      </c>
      <c r="I424" s="60">
        <v>0</v>
      </c>
    </row>
    <row r="425" spans="1:9" ht="12.75">
      <c r="A425" s="57">
        <v>151</v>
      </c>
      <c r="B425" s="58">
        <f>PRRAS!C437</f>
        <v>424</v>
      </c>
      <c r="C425" s="58">
        <f>PRRAS!D437</f>
        <v>0</v>
      </c>
      <c r="D425" s="58">
        <f>PRRAS!E437</f>
        <v>0</v>
      </c>
      <c r="E425" s="58">
        <v>0</v>
      </c>
      <c r="F425" s="58">
        <v>0</v>
      </c>
      <c r="G425" s="59">
        <f>(B425/1000)*(C425*1+D425*2)</f>
        <v>0</v>
      </c>
      <c r="H425" s="59">
        <f>ABS(C425-ROUND(C425,0))+ABS(D425-ROUND(D425,0))</f>
        <v>0</v>
      </c>
      <c r="I425" s="60">
        <v>0</v>
      </c>
    </row>
    <row r="426" spans="1:9" ht="12.75">
      <c r="A426" s="57">
        <v>151</v>
      </c>
      <c r="B426" s="58">
        <f>PRRAS!C438</f>
        <v>425</v>
      </c>
      <c r="C426" s="58">
        <f>PRRAS!D438</f>
        <v>0</v>
      </c>
      <c r="D426" s="58">
        <f>PRRAS!E438</f>
        <v>0</v>
      </c>
      <c r="E426" s="58">
        <v>0</v>
      </c>
      <c r="F426" s="58">
        <v>0</v>
      </c>
      <c r="G426" s="59">
        <f>(B426/1000)*(C426*1+D426*2)</f>
        <v>0</v>
      </c>
      <c r="H426" s="59">
        <f>ABS(C426-ROUND(C426,0))+ABS(D426-ROUND(D426,0))</f>
        <v>0</v>
      </c>
      <c r="I426" s="60">
        <v>0</v>
      </c>
    </row>
    <row r="427" spans="1:9" ht="12.75">
      <c r="A427" s="57">
        <v>151</v>
      </c>
      <c r="B427" s="58">
        <f>PRRAS!C439</f>
        <v>426</v>
      </c>
      <c r="C427" s="58">
        <f>PRRAS!D439</f>
        <v>0</v>
      </c>
      <c r="D427" s="58">
        <f>PRRAS!E439</f>
        <v>0</v>
      </c>
      <c r="E427" s="58">
        <v>0</v>
      </c>
      <c r="F427" s="58">
        <v>0</v>
      </c>
      <c r="G427" s="59">
        <f>(B427/1000)*(C427*1+D427*2)</f>
        <v>0</v>
      </c>
      <c r="H427" s="59">
        <f>ABS(C427-ROUND(C427,0))+ABS(D427-ROUND(D427,0))</f>
        <v>0</v>
      </c>
      <c r="I427" s="60">
        <v>0</v>
      </c>
    </row>
    <row r="428" spans="1:9" ht="12.75">
      <c r="A428" s="57">
        <v>151</v>
      </c>
      <c r="B428" s="58">
        <f>PRRAS!C440</f>
        <v>427</v>
      </c>
      <c r="C428" s="58">
        <f>PRRAS!D440</f>
        <v>0</v>
      </c>
      <c r="D428" s="58">
        <f>PRRAS!E440</f>
        <v>0</v>
      </c>
      <c r="E428" s="58">
        <v>0</v>
      </c>
      <c r="F428" s="58">
        <v>0</v>
      </c>
      <c r="G428" s="59">
        <f>(B428/1000)*(C428*1+D428*2)</f>
        <v>0</v>
      </c>
      <c r="H428" s="59">
        <f>ABS(C428-ROUND(C428,0))+ABS(D428-ROUND(D428,0))</f>
        <v>0</v>
      </c>
      <c r="I428" s="60">
        <v>0</v>
      </c>
    </row>
    <row r="429" spans="1:9" ht="12.75">
      <c r="A429" s="57">
        <v>151</v>
      </c>
      <c r="B429" s="58">
        <f>PRRAS!C441</f>
        <v>428</v>
      </c>
      <c r="C429" s="58">
        <f>PRRAS!D441</f>
        <v>0</v>
      </c>
      <c r="D429" s="58">
        <f>PRRAS!E441</f>
        <v>0</v>
      </c>
      <c r="E429" s="58">
        <v>0</v>
      </c>
      <c r="F429" s="58">
        <v>0</v>
      </c>
      <c r="G429" s="59">
        <f>(B429/1000)*(C429*1+D429*2)</f>
        <v>0</v>
      </c>
      <c r="H429" s="59">
        <f>ABS(C429-ROUND(C429,0))+ABS(D429-ROUND(D429,0))</f>
        <v>0</v>
      </c>
      <c r="I429" s="60">
        <v>0</v>
      </c>
    </row>
    <row r="430" spans="1:9" ht="12.75">
      <c r="A430" s="57">
        <v>151</v>
      </c>
      <c r="B430" s="58">
        <f>PRRAS!C442</f>
        <v>429</v>
      </c>
      <c r="C430" s="58">
        <f>PRRAS!D442</f>
        <v>0</v>
      </c>
      <c r="D430" s="58">
        <f>PRRAS!E442</f>
        <v>0</v>
      </c>
      <c r="E430" s="58">
        <v>0</v>
      </c>
      <c r="F430" s="58">
        <v>0</v>
      </c>
      <c r="G430" s="59">
        <f>(B430/1000)*(C430*1+D430*2)</f>
        <v>0</v>
      </c>
      <c r="H430" s="59">
        <f>ABS(C430-ROUND(C430,0))+ABS(D430-ROUND(D430,0))</f>
        <v>0</v>
      </c>
      <c r="I430" s="60">
        <v>0</v>
      </c>
    </row>
    <row r="431" spans="1:9" ht="12.75">
      <c r="A431" s="57">
        <v>151</v>
      </c>
      <c r="B431" s="58">
        <f>PRRAS!C443</f>
        <v>430</v>
      </c>
      <c r="C431" s="58">
        <f>PRRAS!D443</f>
        <v>0</v>
      </c>
      <c r="D431" s="58">
        <f>PRRAS!E443</f>
        <v>0</v>
      </c>
      <c r="E431" s="58">
        <v>0</v>
      </c>
      <c r="F431" s="58">
        <v>0</v>
      </c>
      <c r="G431" s="59">
        <f>(B431/1000)*(C431*1+D431*2)</f>
        <v>0</v>
      </c>
      <c r="H431" s="59">
        <f>ABS(C431-ROUND(C431,0))+ABS(D431-ROUND(D431,0))</f>
        <v>0</v>
      </c>
      <c r="I431" s="60">
        <v>0</v>
      </c>
    </row>
    <row r="432" spans="1:9" ht="12.75">
      <c r="A432" s="57">
        <v>151</v>
      </c>
      <c r="B432" s="58">
        <f>PRRAS!C444</f>
        <v>431</v>
      </c>
      <c r="C432" s="58">
        <f>PRRAS!D444</f>
        <v>0</v>
      </c>
      <c r="D432" s="58">
        <f>PRRAS!E444</f>
        <v>0</v>
      </c>
      <c r="E432" s="58">
        <v>0</v>
      </c>
      <c r="F432" s="58">
        <v>0</v>
      </c>
      <c r="G432" s="59">
        <f>(B432/1000)*(C432*1+D432*2)</f>
        <v>0</v>
      </c>
      <c r="H432" s="59">
        <f>ABS(C432-ROUND(C432,0))+ABS(D432-ROUND(D432,0))</f>
        <v>0</v>
      </c>
      <c r="I432" s="60">
        <v>0</v>
      </c>
    </row>
    <row r="433" spans="1:9" ht="12.75">
      <c r="A433" s="57">
        <v>151</v>
      </c>
      <c r="B433" s="58">
        <f>PRRAS!C445</f>
        <v>432</v>
      </c>
      <c r="C433" s="58">
        <f>PRRAS!D445</f>
        <v>0</v>
      </c>
      <c r="D433" s="58">
        <f>PRRAS!E445</f>
        <v>0</v>
      </c>
      <c r="E433" s="58">
        <v>0</v>
      </c>
      <c r="F433" s="58">
        <v>0</v>
      </c>
      <c r="G433" s="59">
        <f>(B433/1000)*(C433*1+D433*2)</f>
        <v>0</v>
      </c>
      <c r="H433" s="59">
        <f>ABS(C433-ROUND(C433,0))+ABS(D433-ROUND(D433,0))</f>
        <v>0</v>
      </c>
      <c r="I433" s="60">
        <v>0</v>
      </c>
    </row>
    <row r="434" spans="1:9" ht="12.75">
      <c r="A434" s="57">
        <v>151</v>
      </c>
      <c r="B434" s="58">
        <f>PRRAS!C446</f>
        <v>433</v>
      </c>
      <c r="C434" s="58">
        <f>PRRAS!D446</f>
        <v>0</v>
      </c>
      <c r="D434" s="58">
        <f>PRRAS!E446</f>
        <v>0</v>
      </c>
      <c r="E434" s="58">
        <v>0</v>
      </c>
      <c r="F434" s="58">
        <v>0</v>
      </c>
      <c r="G434" s="59">
        <f>(B434/1000)*(C434*1+D434*2)</f>
        <v>0</v>
      </c>
      <c r="H434" s="59">
        <f>ABS(C434-ROUND(C434,0))+ABS(D434-ROUND(D434,0))</f>
        <v>0</v>
      </c>
      <c r="I434" s="60">
        <v>0</v>
      </c>
    </row>
    <row r="435" spans="1:9" ht="12.75">
      <c r="A435" s="57">
        <v>151</v>
      </c>
      <c r="B435" s="58">
        <f>PRRAS!C447</f>
        <v>434</v>
      </c>
      <c r="C435" s="58">
        <f>PRRAS!D447</f>
        <v>0</v>
      </c>
      <c r="D435" s="58">
        <f>PRRAS!E447</f>
        <v>0</v>
      </c>
      <c r="E435" s="58">
        <v>0</v>
      </c>
      <c r="F435" s="58">
        <v>0</v>
      </c>
      <c r="G435" s="59">
        <f>(B435/1000)*(C435*1+D435*2)</f>
        <v>0</v>
      </c>
      <c r="H435" s="59">
        <f>ABS(C435-ROUND(C435,0))+ABS(D435-ROUND(D435,0))</f>
        <v>0</v>
      </c>
      <c r="I435" s="60">
        <v>0</v>
      </c>
    </row>
    <row r="436" spans="1:9" ht="12.75">
      <c r="A436" s="57">
        <v>151</v>
      </c>
      <c r="B436" s="58">
        <f>PRRAS!C448</f>
        <v>435</v>
      </c>
      <c r="C436" s="58">
        <f>PRRAS!D448</f>
        <v>0</v>
      </c>
      <c r="D436" s="58">
        <f>PRRAS!E448</f>
        <v>0</v>
      </c>
      <c r="E436" s="58">
        <v>0</v>
      </c>
      <c r="F436" s="58">
        <v>0</v>
      </c>
      <c r="G436" s="59">
        <f>(B436/1000)*(C436*1+D436*2)</f>
        <v>0</v>
      </c>
      <c r="H436" s="59">
        <f>ABS(C436-ROUND(C436,0))+ABS(D436-ROUND(D436,0))</f>
        <v>0</v>
      </c>
      <c r="I436" s="60">
        <v>0</v>
      </c>
    </row>
    <row r="437" spans="1:9" ht="12.75">
      <c r="A437" s="57">
        <v>151</v>
      </c>
      <c r="B437" s="58">
        <f>PRRAS!C449</f>
        <v>436</v>
      </c>
      <c r="C437" s="58">
        <f>PRRAS!D449</f>
        <v>0</v>
      </c>
      <c r="D437" s="58">
        <f>PRRAS!E449</f>
        <v>0</v>
      </c>
      <c r="E437" s="58">
        <v>0</v>
      </c>
      <c r="F437" s="58">
        <v>0</v>
      </c>
      <c r="G437" s="59">
        <f>(B437/1000)*(C437*1+D437*2)</f>
        <v>0</v>
      </c>
      <c r="H437" s="59">
        <f>ABS(C437-ROUND(C437,0))+ABS(D437-ROUND(D437,0))</f>
        <v>0</v>
      </c>
      <c r="I437" s="60">
        <v>0</v>
      </c>
    </row>
    <row r="438" spans="1:9" ht="12.75">
      <c r="A438" s="57">
        <v>151</v>
      </c>
      <c r="B438" s="58">
        <f>PRRAS!C450</f>
        <v>437</v>
      </c>
      <c r="C438" s="58">
        <f>PRRAS!D450</f>
        <v>0</v>
      </c>
      <c r="D438" s="58">
        <f>PRRAS!E450</f>
        <v>0</v>
      </c>
      <c r="E438" s="58">
        <v>0</v>
      </c>
      <c r="F438" s="58">
        <v>0</v>
      </c>
      <c r="G438" s="59">
        <f>(B438/1000)*(C438*1+D438*2)</f>
        <v>0</v>
      </c>
      <c r="H438" s="59">
        <f>ABS(C438-ROUND(C438,0))+ABS(D438-ROUND(D438,0))</f>
        <v>0</v>
      </c>
      <c r="I438" s="60">
        <v>0</v>
      </c>
    </row>
    <row r="439" spans="1:9" ht="12.75">
      <c r="A439" s="57">
        <v>151</v>
      </c>
      <c r="B439" s="58">
        <f>PRRAS!C451</f>
        <v>438</v>
      </c>
      <c r="C439" s="58">
        <f>PRRAS!D451</f>
        <v>0</v>
      </c>
      <c r="D439" s="58">
        <f>PRRAS!E451</f>
        <v>0</v>
      </c>
      <c r="E439" s="58">
        <v>0</v>
      </c>
      <c r="F439" s="58">
        <v>0</v>
      </c>
      <c r="G439" s="59">
        <f>(B439/1000)*(C439*1+D439*2)</f>
        <v>0</v>
      </c>
      <c r="H439" s="59">
        <f>ABS(C439-ROUND(C439,0))+ABS(D439-ROUND(D439,0))</f>
        <v>0</v>
      </c>
      <c r="I439" s="60">
        <v>0</v>
      </c>
    </row>
    <row r="440" spans="1:9" ht="12.75">
      <c r="A440" s="57">
        <v>151</v>
      </c>
      <c r="B440" s="58">
        <f>PRRAS!C452</f>
        <v>439</v>
      </c>
      <c r="C440" s="58">
        <f>PRRAS!D452</f>
        <v>0</v>
      </c>
      <c r="D440" s="58">
        <f>PRRAS!E452</f>
        <v>0</v>
      </c>
      <c r="E440" s="58">
        <v>0</v>
      </c>
      <c r="F440" s="58">
        <v>0</v>
      </c>
      <c r="G440" s="59">
        <f>(B440/1000)*(C440*1+D440*2)</f>
        <v>0</v>
      </c>
      <c r="H440" s="59">
        <f>ABS(C440-ROUND(C440,0))+ABS(D440-ROUND(D440,0))</f>
        <v>0</v>
      </c>
      <c r="I440" s="60">
        <v>0</v>
      </c>
    </row>
    <row r="441" spans="1:9" ht="12.75">
      <c r="A441" s="57">
        <v>151</v>
      </c>
      <c r="B441" s="58">
        <f>PRRAS!C453</f>
        <v>440</v>
      </c>
      <c r="C441" s="58">
        <f>PRRAS!D453</f>
        <v>0</v>
      </c>
      <c r="D441" s="58">
        <f>PRRAS!E453</f>
        <v>0</v>
      </c>
      <c r="E441" s="58">
        <v>0</v>
      </c>
      <c r="F441" s="58">
        <v>0</v>
      </c>
      <c r="G441" s="59">
        <f>(B441/1000)*(C441*1+D441*2)</f>
        <v>0</v>
      </c>
      <c r="H441" s="59">
        <f>ABS(C441-ROUND(C441,0))+ABS(D441-ROUND(D441,0))</f>
        <v>0</v>
      </c>
      <c r="I441" s="60">
        <v>0</v>
      </c>
    </row>
    <row r="442" spans="1:9" ht="12.75">
      <c r="A442" s="57">
        <v>151</v>
      </c>
      <c r="B442" s="58">
        <f>PRRAS!C454</f>
        <v>441</v>
      </c>
      <c r="C442" s="58">
        <f>PRRAS!D454</f>
        <v>0</v>
      </c>
      <c r="D442" s="58">
        <f>PRRAS!E454</f>
        <v>0</v>
      </c>
      <c r="E442" s="58">
        <v>0</v>
      </c>
      <c r="F442" s="58">
        <v>0</v>
      </c>
      <c r="G442" s="59">
        <f>(B442/1000)*(C442*1+D442*2)</f>
        <v>0</v>
      </c>
      <c r="H442" s="59">
        <f>ABS(C442-ROUND(C442,0))+ABS(D442-ROUND(D442,0))</f>
        <v>0</v>
      </c>
      <c r="I442" s="60">
        <v>0</v>
      </c>
    </row>
    <row r="443" spans="1:9" ht="12.75">
      <c r="A443" s="57">
        <v>151</v>
      </c>
      <c r="B443" s="58">
        <f>PRRAS!C455</f>
        <v>442</v>
      </c>
      <c r="C443" s="58">
        <f>PRRAS!D455</f>
        <v>0</v>
      </c>
      <c r="D443" s="58">
        <f>PRRAS!E455</f>
        <v>0</v>
      </c>
      <c r="E443" s="58">
        <v>0</v>
      </c>
      <c r="F443" s="58">
        <v>0</v>
      </c>
      <c r="G443" s="59">
        <f>(B443/1000)*(C443*1+D443*2)</f>
        <v>0</v>
      </c>
      <c r="H443" s="59">
        <f>ABS(C443-ROUND(C443,0))+ABS(D443-ROUND(D443,0))</f>
        <v>0</v>
      </c>
      <c r="I443" s="60">
        <v>0</v>
      </c>
    </row>
    <row r="444" spans="1:9" ht="12.75">
      <c r="A444" s="57">
        <v>151</v>
      </c>
      <c r="B444" s="58">
        <f>PRRAS!C456</f>
        <v>443</v>
      </c>
      <c r="C444" s="58">
        <f>PRRAS!D456</f>
        <v>0</v>
      </c>
      <c r="D444" s="58">
        <f>PRRAS!E456</f>
        <v>0</v>
      </c>
      <c r="E444" s="58">
        <v>0</v>
      </c>
      <c r="F444" s="58">
        <v>0</v>
      </c>
      <c r="G444" s="59">
        <f>(B444/1000)*(C444*1+D444*2)</f>
        <v>0</v>
      </c>
      <c r="H444" s="59">
        <f>ABS(C444-ROUND(C444,0))+ABS(D444-ROUND(D444,0))</f>
        <v>0</v>
      </c>
      <c r="I444" s="60">
        <v>0</v>
      </c>
    </row>
    <row r="445" spans="1:9" ht="12.75">
      <c r="A445" s="57">
        <v>151</v>
      </c>
      <c r="B445" s="58">
        <f>PRRAS!C457</f>
        <v>444</v>
      </c>
      <c r="C445" s="58">
        <f>PRRAS!D457</f>
        <v>0</v>
      </c>
      <c r="D445" s="58">
        <f>PRRAS!E457</f>
        <v>0</v>
      </c>
      <c r="E445" s="58">
        <v>0</v>
      </c>
      <c r="F445" s="58">
        <v>0</v>
      </c>
      <c r="G445" s="59">
        <f>(B445/1000)*(C445*1+D445*2)</f>
        <v>0</v>
      </c>
      <c r="H445" s="59">
        <f>ABS(C445-ROUND(C445,0))+ABS(D445-ROUND(D445,0))</f>
        <v>0</v>
      </c>
      <c r="I445" s="60">
        <v>0</v>
      </c>
    </row>
    <row r="446" spans="1:9" ht="12.75">
      <c r="A446" s="57">
        <v>151</v>
      </c>
      <c r="B446" s="58">
        <f>PRRAS!C458</f>
        <v>445</v>
      </c>
      <c r="C446" s="58">
        <f>PRRAS!D458</f>
        <v>0</v>
      </c>
      <c r="D446" s="58">
        <f>PRRAS!E458</f>
        <v>0</v>
      </c>
      <c r="E446" s="58">
        <v>0</v>
      </c>
      <c r="F446" s="58">
        <v>0</v>
      </c>
      <c r="G446" s="59">
        <f>(B446/1000)*(C446*1+D446*2)</f>
        <v>0</v>
      </c>
      <c r="H446" s="59">
        <f>ABS(C446-ROUND(C446,0))+ABS(D446-ROUND(D446,0))</f>
        <v>0</v>
      </c>
      <c r="I446" s="60">
        <v>0</v>
      </c>
    </row>
    <row r="447" spans="1:9" ht="12.75">
      <c r="A447" s="57">
        <v>151</v>
      </c>
      <c r="B447" s="58">
        <f>PRRAS!C459</f>
        <v>446</v>
      </c>
      <c r="C447" s="58">
        <f>PRRAS!D459</f>
        <v>0</v>
      </c>
      <c r="D447" s="58">
        <f>PRRAS!E459</f>
        <v>0</v>
      </c>
      <c r="E447" s="58">
        <v>0</v>
      </c>
      <c r="F447" s="58">
        <v>0</v>
      </c>
      <c r="G447" s="59">
        <f>(B447/1000)*(C447*1+D447*2)</f>
        <v>0</v>
      </c>
      <c r="H447" s="59">
        <f>ABS(C447-ROUND(C447,0))+ABS(D447-ROUND(D447,0))</f>
        <v>0</v>
      </c>
      <c r="I447" s="60">
        <v>0</v>
      </c>
    </row>
    <row r="448" spans="1:9" ht="12.75">
      <c r="A448" s="57">
        <v>151</v>
      </c>
      <c r="B448" s="58">
        <f>PRRAS!C460</f>
        <v>447</v>
      </c>
      <c r="C448" s="58">
        <f>PRRAS!D460</f>
        <v>0</v>
      </c>
      <c r="D448" s="58">
        <f>PRRAS!E460</f>
        <v>0</v>
      </c>
      <c r="E448" s="58">
        <v>0</v>
      </c>
      <c r="F448" s="58">
        <v>0</v>
      </c>
      <c r="G448" s="59">
        <f>(B448/1000)*(C448*1+D448*2)</f>
        <v>0</v>
      </c>
      <c r="H448" s="59">
        <f>ABS(C448-ROUND(C448,0))+ABS(D448-ROUND(D448,0))</f>
        <v>0</v>
      </c>
      <c r="I448" s="60">
        <v>0</v>
      </c>
    </row>
    <row r="449" spans="1:9" ht="12.75">
      <c r="A449" s="57">
        <v>151</v>
      </c>
      <c r="B449" s="58">
        <f>PRRAS!C461</f>
        <v>448</v>
      </c>
      <c r="C449" s="58">
        <f>PRRAS!D461</f>
        <v>0</v>
      </c>
      <c r="D449" s="58">
        <f>PRRAS!E461</f>
        <v>0</v>
      </c>
      <c r="E449" s="58">
        <v>0</v>
      </c>
      <c r="F449" s="58">
        <v>0</v>
      </c>
      <c r="G449" s="59">
        <f>(B449/1000)*(C449*1+D449*2)</f>
        <v>0</v>
      </c>
      <c r="H449" s="59">
        <f>ABS(C449-ROUND(C449,0))+ABS(D449-ROUND(D449,0))</f>
        <v>0</v>
      </c>
      <c r="I449" s="60">
        <v>0</v>
      </c>
    </row>
    <row r="450" spans="1:9" ht="12.75">
      <c r="A450" s="57">
        <v>151</v>
      </c>
      <c r="B450" s="58">
        <f>PRRAS!C462</f>
        <v>449</v>
      </c>
      <c r="C450" s="58">
        <f>PRRAS!D462</f>
        <v>0</v>
      </c>
      <c r="D450" s="58">
        <f>PRRAS!E462</f>
        <v>0</v>
      </c>
      <c r="E450" s="58">
        <v>0</v>
      </c>
      <c r="F450" s="58">
        <v>0</v>
      </c>
      <c r="G450" s="59">
        <f t="shared" si="14" ref="G450:G513">(B450/1000)*(C450*1+D450*2)</f>
        <v>0</v>
      </c>
      <c r="H450" s="59">
        <f t="shared" si="15" ref="H450:H513">ABS(C450-ROUND(C450,0))+ABS(D450-ROUND(D450,0))</f>
        <v>0</v>
      </c>
      <c r="I450" s="60">
        <v>0</v>
      </c>
    </row>
    <row r="451" spans="1:9" ht="12.75">
      <c r="A451" s="57">
        <v>151</v>
      </c>
      <c r="B451" s="58">
        <f>PRRAS!C463</f>
        <v>450</v>
      </c>
      <c r="C451" s="58">
        <f>PRRAS!D463</f>
        <v>0</v>
      </c>
      <c r="D451" s="58">
        <f>PRRAS!E463</f>
        <v>0</v>
      </c>
      <c r="E451" s="58">
        <v>0</v>
      </c>
      <c r="F451" s="58">
        <v>0</v>
      </c>
      <c r="G451" s="59">
        <f>(B451/1000)*(C451*1+D451*2)</f>
        <v>0</v>
      </c>
      <c r="H451" s="59">
        <f>ABS(C451-ROUND(C451,0))+ABS(D451-ROUND(D451,0))</f>
        <v>0</v>
      </c>
      <c r="I451" s="60">
        <v>0</v>
      </c>
    </row>
    <row r="452" spans="1:9" ht="12.75">
      <c r="A452" s="57">
        <v>151</v>
      </c>
      <c r="B452" s="58">
        <f>PRRAS!C464</f>
        <v>451</v>
      </c>
      <c r="C452" s="58">
        <f>PRRAS!D464</f>
        <v>0</v>
      </c>
      <c r="D452" s="58">
        <f>PRRAS!E464</f>
        <v>0</v>
      </c>
      <c r="E452" s="58">
        <v>0</v>
      </c>
      <c r="F452" s="58">
        <v>0</v>
      </c>
      <c r="G452" s="59">
        <f>(B452/1000)*(C452*1+D452*2)</f>
        <v>0</v>
      </c>
      <c r="H452" s="59">
        <f>ABS(C452-ROUND(C452,0))+ABS(D452-ROUND(D452,0))</f>
        <v>0</v>
      </c>
      <c r="I452" s="60">
        <v>0</v>
      </c>
    </row>
    <row r="453" spans="1:9" ht="12.75">
      <c r="A453" s="57">
        <v>151</v>
      </c>
      <c r="B453" s="58">
        <f>PRRAS!C465</f>
        <v>452</v>
      </c>
      <c r="C453" s="58">
        <f>PRRAS!D465</f>
        <v>0</v>
      </c>
      <c r="D453" s="58">
        <f>PRRAS!E465</f>
        <v>0</v>
      </c>
      <c r="E453" s="58">
        <v>0</v>
      </c>
      <c r="F453" s="58">
        <v>0</v>
      </c>
      <c r="G453" s="59">
        <f>(B453/1000)*(C453*1+D453*2)</f>
        <v>0</v>
      </c>
      <c r="H453" s="59">
        <f>ABS(C453-ROUND(C453,0))+ABS(D453-ROUND(D453,0))</f>
        <v>0</v>
      </c>
      <c r="I453" s="60">
        <v>0</v>
      </c>
    </row>
    <row r="454" spans="1:9" ht="12.75">
      <c r="A454" s="57">
        <v>151</v>
      </c>
      <c r="B454" s="58">
        <f>PRRAS!C466</f>
        <v>453</v>
      </c>
      <c r="C454" s="58">
        <f>PRRAS!D466</f>
        <v>0</v>
      </c>
      <c r="D454" s="58">
        <f>PRRAS!E466</f>
        <v>0</v>
      </c>
      <c r="E454" s="58">
        <v>0</v>
      </c>
      <c r="F454" s="58">
        <v>0</v>
      </c>
      <c r="G454" s="59">
        <f>(B454/1000)*(C454*1+D454*2)</f>
        <v>0</v>
      </c>
      <c r="H454" s="59">
        <f>ABS(C454-ROUND(C454,0))+ABS(D454-ROUND(D454,0))</f>
        <v>0</v>
      </c>
      <c r="I454" s="60">
        <v>0</v>
      </c>
    </row>
    <row r="455" spans="1:9" ht="12.75">
      <c r="A455" s="57">
        <v>151</v>
      </c>
      <c r="B455" s="58">
        <f>PRRAS!C467</f>
        <v>454</v>
      </c>
      <c r="C455" s="58">
        <f>PRRAS!D467</f>
        <v>0</v>
      </c>
      <c r="D455" s="58">
        <f>PRRAS!E467</f>
        <v>0</v>
      </c>
      <c r="E455" s="58">
        <v>0</v>
      </c>
      <c r="F455" s="58">
        <v>0</v>
      </c>
      <c r="G455" s="59">
        <f>(B455/1000)*(C455*1+D455*2)</f>
        <v>0</v>
      </c>
      <c r="H455" s="59">
        <f>ABS(C455-ROUND(C455,0))+ABS(D455-ROUND(D455,0))</f>
        <v>0</v>
      </c>
      <c r="I455" s="60">
        <v>0</v>
      </c>
    </row>
    <row r="456" spans="1:9" ht="12.75">
      <c r="A456" s="57">
        <v>151</v>
      </c>
      <c r="B456" s="58">
        <f>PRRAS!C468</f>
        <v>455</v>
      </c>
      <c r="C456" s="58">
        <f>PRRAS!D468</f>
        <v>0</v>
      </c>
      <c r="D456" s="58">
        <f>PRRAS!E468</f>
        <v>0</v>
      </c>
      <c r="E456" s="58">
        <v>0</v>
      </c>
      <c r="F456" s="58">
        <v>0</v>
      </c>
      <c r="G456" s="59">
        <f>(B456/1000)*(C456*1+D456*2)</f>
        <v>0</v>
      </c>
      <c r="H456" s="59">
        <f>ABS(C456-ROUND(C456,0))+ABS(D456-ROUND(D456,0))</f>
        <v>0</v>
      </c>
      <c r="I456" s="60">
        <v>0</v>
      </c>
    </row>
    <row r="457" spans="1:9" ht="12.75">
      <c r="A457" s="57">
        <v>151</v>
      </c>
      <c r="B457" s="58">
        <f>PRRAS!C469</f>
        <v>456</v>
      </c>
      <c r="C457" s="58">
        <f>PRRAS!D469</f>
        <v>0</v>
      </c>
      <c r="D457" s="58">
        <f>PRRAS!E469</f>
        <v>0</v>
      </c>
      <c r="E457" s="58">
        <v>0</v>
      </c>
      <c r="F457" s="58">
        <v>0</v>
      </c>
      <c r="G457" s="59">
        <f>(B457/1000)*(C457*1+D457*2)</f>
        <v>0</v>
      </c>
      <c r="H457" s="59">
        <f>ABS(C457-ROUND(C457,0))+ABS(D457-ROUND(D457,0))</f>
        <v>0</v>
      </c>
      <c r="I457" s="60">
        <v>0</v>
      </c>
    </row>
    <row r="458" spans="1:9" ht="12.75">
      <c r="A458" s="57">
        <v>151</v>
      </c>
      <c r="B458" s="58">
        <f>PRRAS!C470</f>
        <v>457</v>
      </c>
      <c r="C458" s="58">
        <f>PRRAS!D470</f>
        <v>0</v>
      </c>
      <c r="D458" s="58">
        <f>PRRAS!E470</f>
        <v>0</v>
      </c>
      <c r="E458" s="58">
        <v>0</v>
      </c>
      <c r="F458" s="58">
        <v>0</v>
      </c>
      <c r="G458" s="59">
        <f>(B458/1000)*(C458*1+D458*2)</f>
        <v>0</v>
      </c>
      <c r="H458" s="59">
        <f>ABS(C458-ROUND(C458,0))+ABS(D458-ROUND(D458,0))</f>
        <v>0</v>
      </c>
      <c r="I458" s="60">
        <v>0</v>
      </c>
    </row>
    <row r="459" spans="1:9" ht="12.75">
      <c r="A459" s="57">
        <v>151</v>
      </c>
      <c r="B459" s="58">
        <f>PRRAS!C471</f>
        <v>458</v>
      </c>
      <c r="C459" s="58">
        <f>PRRAS!D471</f>
        <v>0</v>
      </c>
      <c r="D459" s="58">
        <f>PRRAS!E471</f>
        <v>0</v>
      </c>
      <c r="E459" s="58">
        <v>0</v>
      </c>
      <c r="F459" s="58">
        <v>0</v>
      </c>
      <c r="G459" s="59">
        <f>(B459/1000)*(C459*1+D459*2)</f>
        <v>0</v>
      </c>
      <c r="H459" s="59">
        <f>ABS(C459-ROUND(C459,0))+ABS(D459-ROUND(D459,0))</f>
        <v>0</v>
      </c>
      <c r="I459" s="60">
        <v>0</v>
      </c>
    </row>
    <row r="460" spans="1:9" ht="12.75">
      <c r="A460" s="57">
        <v>151</v>
      </c>
      <c r="B460" s="58">
        <f>PRRAS!C472</f>
        <v>459</v>
      </c>
      <c r="C460" s="58">
        <f>PRRAS!D472</f>
        <v>0</v>
      </c>
      <c r="D460" s="58">
        <f>PRRAS!E472</f>
        <v>0</v>
      </c>
      <c r="E460" s="58">
        <v>0</v>
      </c>
      <c r="F460" s="58">
        <v>0</v>
      </c>
      <c r="G460" s="59">
        <f>(B460/1000)*(C460*1+D460*2)</f>
        <v>0</v>
      </c>
      <c r="H460" s="59">
        <f>ABS(C460-ROUND(C460,0))+ABS(D460-ROUND(D460,0))</f>
        <v>0</v>
      </c>
      <c r="I460" s="60">
        <v>0</v>
      </c>
    </row>
    <row r="461" spans="1:9" ht="12.75">
      <c r="A461" s="57">
        <v>151</v>
      </c>
      <c r="B461" s="58">
        <f>PRRAS!C473</f>
        <v>460</v>
      </c>
      <c r="C461" s="58">
        <f>PRRAS!D473</f>
        <v>0</v>
      </c>
      <c r="D461" s="58">
        <f>PRRAS!E473</f>
        <v>0</v>
      </c>
      <c r="E461" s="58">
        <v>0</v>
      </c>
      <c r="F461" s="58">
        <v>0</v>
      </c>
      <c r="G461" s="59">
        <f>(B461/1000)*(C461*1+D461*2)</f>
        <v>0</v>
      </c>
      <c r="H461" s="59">
        <f>ABS(C461-ROUND(C461,0))+ABS(D461-ROUND(D461,0))</f>
        <v>0</v>
      </c>
      <c r="I461" s="60">
        <v>0</v>
      </c>
    </row>
    <row r="462" spans="1:9" ht="12.75">
      <c r="A462" s="57">
        <v>151</v>
      </c>
      <c r="B462" s="58">
        <f>PRRAS!C474</f>
        <v>461</v>
      </c>
      <c r="C462" s="58">
        <f>PRRAS!D474</f>
        <v>0</v>
      </c>
      <c r="D462" s="58">
        <f>PRRAS!E474</f>
        <v>0</v>
      </c>
      <c r="E462" s="58">
        <v>0</v>
      </c>
      <c r="F462" s="58">
        <v>0</v>
      </c>
      <c r="G462" s="59">
        <f>(B462/1000)*(C462*1+D462*2)</f>
        <v>0</v>
      </c>
      <c r="H462" s="59">
        <f>ABS(C462-ROUND(C462,0))+ABS(D462-ROUND(D462,0))</f>
        <v>0</v>
      </c>
      <c r="I462" s="60">
        <v>0</v>
      </c>
    </row>
    <row r="463" spans="1:9" ht="12.75">
      <c r="A463" s="57">
        <v>151</v>
      </c>
      <c r="B463" s="58">
        <f>PRRAS!C475</f>
        <v>462</v>
      </c>
      <c r="C463" s="58">
        <f>PRRAS!D475</f>
        <v>0</v>
      </c>
      <c r="D463" s="58">
        <f>PRRAS!E475</f>
        <v>0</v>
      </c>
      <c r="E463" s="58">
        <v>0</v>
      </c>
      <c r="F463" s="58">
        <v>0</v>
      </c>
      <c r="G463" s="59">
        <f>(B463/1000)*(C463*1+D463*2)</f>
        <v>0</v>
      </c>
      <c r="H463" s="59">
        <f>ABS(C463-ROUND(C463,0))+ABS(D463-ROUND(D463,0))</f>
        <v>0</v>
      </c>
      <c r="I463" s="60">
        <v>0</v>
      </c>
    </row>
    <row r="464" spans="1:9" ht="12.75">
      <c r="A464" s="57">
        <v>151</v>
      </c>
      <c r="B464" s="58">
        <f>PRRAS!C476</f>
        <v>463</v>
      </c>
      <c r="C464" s="58">
        <f>PRRAS!D476</f>
        <v>0</v>
      </c>
      <c r="D464" s="58">
        <f>PRRAS!E476</f>
        <v>0</v>
      </c>
      <c r="E464" s="58">
        <v>0</v>
      </c>
      <c r="F464" s="58">
        <v>0</v>
      </c>
      <c r="G464" s="59">
        <f>(B464/1000)*(C464*1+D464*2)</f>
        <v>0</v>
      </c>
      <c r="H464" s="59">
        <f>ABS(C464-ROUND(C464,0))+ABS(D464-ROUND(D464,0))</f>
        <v>0</v>
      </c>
      <c r="I464" s="60">
        <v>0</v>
      </c>
    </row>
    <row r="465" spans="1:9" ht="12.75">
      <c r="A465" s="57">
        <v>151</v>
      </c>
      <c r="B465" s="58">
        <f>PRRAS!C477</f>
        <v>464</v>
      </c>
      <c r="C465" s="58">
        <f>PRRAS!D477</f>
        <v>0</v>
      </c>
      <c r="D465" s="58">
        <f>PRRAS!E477</f>
        <v>0</v>
      </c>
      <c r="E465" s="58">
        <v>0</v>
      </c>
      <c r="F465" s="58">
        <v>0</v>
      </c>
      <c r="G465" s="59">
        <f>(B465/1000)*(C465*1+D465*2)</f>
        <v>0</v>
      </c>
      <c r="H465" s="59">
        <f>ABS(C465-ROUND(C465,0))+ABS(D465-ROUND(D465,0))</f>
        <v>0</v>
      </c>
      <c r="I465" s="60">
        <v>0</v>
      </c>
    </row>
    <row r="466" spans="1:9" ht="12.75">
      <c r="A466" s="57">
        <v>151</v>
      </c>
      <c r="B466" s="58">
        <f>PRRAS!C478</f>
        <v>465</v>
      </c>
      <c r="C466" s="58">
        <f>PRRAS!D478</f>
        <v>0</v>
      </c>
      <c r="D466" s="58">
        <f>PRRAS!E478</f>
        <v>0</v>
      </c>
      <c r="E466" s="58">
        <v>0</v>
      </c>
      <c r="F466" s="58">
        <v>0</v>
      </c>
      <c r="G466" s="59">
        <f>(B466/1000)*(C466*1+D466*2)</f>
        <v>0</v>
      </c>
      <c r="H466" s="59">
        <f>ABS(C466-ROUND(C466,0))+ABS(D466-ROUND(D466,0))</f>
        <v>0</v>
      </c>
      <c r="I466" s="60">
        <v>0</v>
      </c>
    </row>
    <row r="467" spans="1:9" ht="12.75">
      <c r="A467" s="57">
        <v>151</v>
      </c>
      <c r="B467" s="58">
        <f>PRRAS!C479</f>
        <v>466</v>
      </c>
      <c r="C467" s="58">
        <f>PRRAS!D479</f>
        <v>0</v>
      </c>
      <c r="D467" s="58">
        <f>PRRAS!E479</f>
        <v>0</v>
      </c>
      <c r="E467" s="58">
        <v>0</v>
      </c>
      <c r="F467" s="58">
        <v>0</v>
      </c>
      <c r="G467" s="59">
        <f>(B467/1000)*(C467*1+D467*2)</f>
        <v>0</v>
      </c>
      <c r="H467" s="59">
        <f>ABS(C467-ROUND(C467,0))+ABS(D467-ROUND(D467,0))</f>
        <v>0</v>
      </c>
      <c r="I467" s="60">
        <v>0</v>
      </c>
    </row>
    <row r="468" spans="1:9" ht="12.75">
      <c r="A468" s="57">
        <v>151</v>
      </c>
      <c r="B468" s="58">
        <f>PRRAS!C480</f>
        <v>467</v>
      </c>
      <c r="C468" s="58">
        <f>PRRAS!D480</f>
        <v>0</v>
      </c>
      <c r="D468" s="58">
        <f>PRRAS!E480</f>
        <v>0</v>
      </c>
      <c r="E468" s="58">
        <v>0</v>
      </c>
      <c r="F468" s="58">
        <v>0</v>
      </c>
      <c r="G468" s="59">
        <f>(B468/1000)*(C468*1+D468*2)</f>
        <v>0</v>
      </c>
      <c r="H468" s="59">
        <f>ABS(C468-ROUND(C468,0))+ABS(D468-ROUND(D468,0))</f>
        <v>0</v>
      </c>
      <c r="I468" s="60">
        <v>0</v>
      </c>
    </row>
    <row r="469" spans="1:9" ht="12.75">
      <c r="A469" s="57">
        <v>151</v>
      </c>
      <c r="B469" s="58">
        <f>PRRAS!C481</f>
        <v>468</v>
      </c>
      <c r="C469" s="58">
        <f>PRRAS!D481</f>
        <v>0</v>
      </c>
      <c r="D469" s="58">
        <f>PRRAS!E481</f>
        <v>0</v>
      </c>
      <c r="E469" s="58">
        <v>0</v>
      </c>
      <c r="F469" s="58">
        <v>0</v>
      </c>
      <c r="G469" s="59">
        <f>(B469/1000)*(C469*1+D469*2)</f>
        <v>0</v>
      </c>
      <c r="H469" s="59">
        <f>ABS(C469-ROUND(C469,0))+ABS(D469-ROUND(D469,0))</f>
        <v>0</v>
      </c>
      <c r="I469" s="60">
        <v>0</v>
      </c>
    </row>
    <row r="470" spans="1:9" ht="12.75">
      <c r="A470" s="57">
        <v>151</v>
      </c>
      <c r="B470" s="58">
        <f>PRRAS!C482</f>
        <v>469</v>
      </c>
      <c r="C470" s="58">
        <f>PRRAS!D482</f>
        <v>0</v>
      </c>
      <c r="D470" s="58">
        <f>PRRAS!E482</f>
        <v>0</v>
      </c>
      <c r="E470" s="58">
        <v>0</v>
      </c>
      <c r="F470" s="58">
        <v>0</v>
      </c>
      <c r="G470" s="59">
        <f>(B470/1000)*(C470*1+D470*2)</f>
        <v>0</v>
      </c>
      <c r="H470" s="59">
        <f>ABS(C470-ROUND(C470,0))+ABS(D470-ROUND(D470,0))</f>
        <v>0</v>
      </c>
      <c r="I470" s="60">
        <v>0</v>
      </c>
    </row>
    <row r="471" spans="1:9" ht="12.75">
      <c r="A471" s="57">
        <v>151</v>
      </c>
      <c r="B471" s="58">
        <f>PRRAS!C483</f>
        <v>470</v>
      </c>
      <c r="C471" s="58">
        <f>PRRAS!D483</f>
        <v>0</v>
      </c>
      <c r="D471" s="58">
        <f>PRRAS!E483</f>
        <v>0</v>
      </c>
      <c r="E471" s="58">
        <v>0</v>
      </c>
      <c r="F471" s="58">
        <v>0</v>
      </c>
      <c r="G471" s="59">
        <f>(B471/1000)*(C471*1+D471*2)</f>
        <v>0</v>
      </c>
      <c r="H471" s="59">
        <f>ABS(C471-ROUND(C471,0))+ABS(D471-ROUND(D471,0))</f>
        <v>0</v>
      </c>
      <c r="I471" s="60">
        <v>0</v>
      </c>
    </row>
    <row r="472" spans="1:9" ht="12.75">
      <c r="A472" s="57">
        <v>151</v>
      </c>
      <c r="B472" s="58">
        <f>PRRAS!C484</f>
        <v>471</v>
      </c>
      <c r="C472" s="58">
        <f>PRRAS!D484</f>
        <v>0</v>
      </c>
      <c r="D472" s="58">
        <f>PRRAS!E484</f>
        <v>0</v>
      </c>
      <c r="E472" s="58">
        <v>0</v>
      </c>
      <c r="F472" s="58">
        <v>0</v>
      </c>
      <c r="G472" s="59">
        <f>(B472/1000)*(C472*1+D472*2)</f>
        <v>0</v>
      </c>
      <c r="H472" s="59">
        <f>ABS(C472-ROUND(C472,0))+ABS(D472-ROUND(D472,0))</f>
        <v>0</v>
      </c>
      <c r="I472" s="60">
        <v>0</v>
      </c>
    </row>
    <row r="473" spans="1:9" ht="12.75">
      <c r="A473" s="57">
        <v>151</v>
      </c>
      <c r="B473" s="58">
        <f>PRRAS!C485</f>
        <v>472</v>
      </c>
      <c r="C473" s="58">
        <f>PRRAS!D485</f>
        <v>0</v>
      </c>
      <c r="D473" s="58">
        <f>PRRAS!E485</f>
        <v>0</v>
      </c>
      <c r="E473" s="58">
        <v>0</v>
      </c>
      <c r="F473" s="58">
        <v>0</v>
      </c>
      <c r="G473" s="59">
        <f>(B473/1000)*(C473*1+D473*2)</f>
        <v>0</v>
      </c>
      <c r="H473" s="59">
        <f>ABS(C473-ROUND(C473,0))+ABS(D473-ROUND(D473,0))</f>
        <v>0</v>
      </c>
      <c r="I473" s="60">
        <v>0</v>
      </c>
    </row>
    <row r="474" spans="1:9" ht="12.75">
      <c r="A474" s="57">
        <v>151</v>
      </c>
      <c r="B474" s="58">
        <f>PRRAS!C486</f>
        <v>473</v>
      </c>
      <c r="C474" s="58">
        <f>PRRAS!D486</f>
        <v>0</v>
      </c>
      <c r="D474" s="58">
        <f>PRRAS!E486</f>
        <v>0</v>
      </c>
      <c r="E474" s="58">
        <v>0</v>
      </c>
      <c r="F474" s="58">
        <v>0</v>
      </c>
      <c r="G474" s="59">
        <f>(B474/1000)*(C474*1+D474*2)</f>
        <v>0</v>
      </c>
      <c r="H474" s="59">
        <f>ABS(C474-ROUND(C474,0))+ABS(D474-ROUND(D474,0))</f>
        <v>0</v>
      </c>
      <c r="I474" s="60">
        <v>0</v>
      </c>
    </row>
    <row r="475" spans="1:9" ht="12.75">
      <c r="A475" s="57">
        <v>151</v>
      </c>
      <c r="B475" s="58">
        <f>PRRAS!C487</f>
        <v>474</v>
      </c>
      <c r="C475" s="58">
        <f>PRRAS!D487</f>
        <v>0</v>
      </c>
      <c r="D475" s="58">
        <f>PRRAS!E487</f>
        <v>0</v>
      </c>
      <c r="E475" s="58">
        <v>0</v>
      </c>
      <c r="F475" s="58">
        <v>0</v>
      </c>
      <c r="G475" s="59">
        <f>(B475/1000)*(C475*1+D475*2)</f>
        <v>0</v>
      </c>
      <c r="H475" s="59">
        <f>ABS(C475-ROUND(C475,0))+ABS(D475-ROUND(D475,0))</f>
        <v>0</v>
      </c>
      <c r="I475" s="60">
        <v>0</v>
      </c>
    </row>
    <row r="476" spans="1:9" ht="12.75">
      <c r="A476" s="57">
        <v>151</v>
      </c>
      <c r="B476" s="58">
        <f>PRRAS!C488</f>
        <v>475</v>
      </c>
      <c r="C476" s="58">
        <f>PRRAS!D488</f>
        <v>0</v>
      </c>
      <c r="D476" s="58">
        <f>PRRAS!E488</f>
        <v>0</v>
      </c>
      <c r="E476" s="58">
        <v>0</v>
      </c>
      <c r="F476" s="58">
        <v>0</v>
      </c>
      <c r="G476" s="59">
        <f>(B476/1000)*(C476*1+D476*2)</f>
        <v>0</v>
      </c>
      <c r="H476" s="59">
        <f>ABS(C476-ROUND(C476,0))+ABS(D476-ROUND(D476,0))</f>
        <v>0</v>
      </c>
      <c r="I476" s="60">
        <v>0</v>
      </c>
    </row>
    <row r="477" spans="1:9" ht="12.75">
      <c r="A477" s="57">
        <v>151</v>
      </c>
      <c r="B477" s="58">
        <f>PRRAS!C489</f>
        <v>476</v>
      </c>
      <c r="C477" s="58">
        <f>PRRAS!D489</f>
        <v>0</v>
      </c>
      <c r="D477" s="58">
        <f>PRRAS!E489</f>
        <v>0</v>
      </c>
      <c r="E477" s="58">
        <v>0</v>
      </c>
      <c r="F477" s="58">
        <v>0</v>
      </c>
      <c r="G477" s="59">
        <f>(B477/1000)*(C477*1+D477*2)</f>
        <v>0</v>
      </c>
      <c r="H477" s="59">
        <f>ABS(C477-ROUND(C477,0))+ABS(D477-ROUND(D477,0))</f>
        <v>0</v>
      </c>
      <c r="I477" s="60">
        <v>0</v>
      </c>
    </row>
    <row r="478" spans="1:9" ht="12.75">
      <c r="A478" s="57">
        <v>151</v>
      </c>
      <c r="B478" s="58">
        <f>PRRAS!C490</f>
        <v>477</v>
      </c>
      <c r="C478" s="58">
        <f>PRRAS!D490</f>
        <v>0</v>
      </c>
      <c r="D478" s="58">
        <f>PRRAS!E490</f>
        <v>0</v>
      </c>
      <c r="E478" s="58">
        <v>0</v>
      </c>
      <c r="F478" s="58">
        <v>0</v>
      </c>
      <c r="G478" s="59">
        <f>(B478/1000)*(C478*1+D478*2)</f>
        <v>0</v>
      </c>
      <c r="H478" s="59">
        <f>ABS(C478-ROUND(C478,0))+ABS(D478-ROUND(D478,0))</f>
        <v>0</v>
      </c>
      <c r="I478" s="60">
        <v>0</v>
      </c>
    </row>
    <row r="479" spans="1:9" ht="12.75">
      <c r="A479" s="57">
        <v>151</v>
      </c>
      <c r="B479" s="58">
        <f>PRRAS!C491</f>
        <v>478</v>
      </c>
      <c r="C479" s="58">
        <f>PRRAS!D491</f>
        <v>0</v>
      </c>
      <c r="D479" s="58">
        <f>PRRAS!E491</f>
        <v>0</v>
      </c>
      <c r="E479" s="58">
        <v>0</v>
      </c>
      <c r="F479" s="58">
        <v>0</v>
      </c>
      <c r="G479" s="59">
        <f>(B479/1000)*(C479*1+D479*2)</f>
        <v>0</v>
      </c>
      <c r="H479" s="59">
        <f>ABS(C479-ROUND(C479,0))+ABS(D479-ROUND(D479,0))</f>
        <v>0</v>
      </c>
      <c r="I479" s="60">
        <v>0</v>
      </c>
    </row>
    <row r="480" spans="1:9" ht="12.75">
      <c r="A480" s="57">
        <v>151</v>
      </c>
      <c r="B480" s="58">
        <f>PRRAS!C492</f>
        <v>479</v>
      </c>
      <c r="C480" s="58">
        <f>PRRAS!D492</f>
        <v>0</v>
      </c>
      <c r="D480" s="58">
        <f>PRRAS!E492</f>
        <v>0</v>
      </c>
      <c r="E480" s="58">
        <v>0</v>
      </c>
      <c r="F480" s="58">
        <v>0</v>
      </c>
      <c r="G480" s="59">
        <f>(B480/1000)*(C480*1+D480*2)</f>
        <v>0</v>
      </c>
      <c r="H480" s="59">
        <f>ABS(C480-ROUND(C480,0))+ABS(D480-ROUND(D480,0))</f>
        <v>0</v>
      </c>
      <c r="I480" s="60">
        <v>0</v>
      </c>
    </row>
    <row r="481" spans="1:9" ht="12.75">
      <c r="A481" s="57">
        <v>151</v>
      </c>
      <c r="B481" s="58">
        <f>PRRAS!C493</f>
        <v>480</v>
      </c>
      <c r="C481" s="58">
        <f>PRRAS!D493</f>
        <v>0</v>
      </c>
      <c r="D481" s="58">
        <f>PRRAS!E493</f>
        <v>0</v>
      </c>
      <c r="E481" s="58">
        <v>0</v>
      </c>
      <c r="F481" s="58">
        <v>0</v>
      </c>
      <c r="G481" s="59">
        <f>(B481/1000)*(C481*1+D481*2)</f>
        <v>0</v>
      </c>
      <c r="H481" s="59">
        <f>ABS(C481-ROUND(C481,0))+ABS(D481-ROUND(D481,0))</f>
        <v>0</v>
      </c>
      <c r="I481" s="60">
        <v>0</v>
      </c>
    </row>
    <row r="482" spans="1:9" ht="12.75">
      <c r="A482" s="57">
        <v>151</v>
      </c>
      <c r="B482" s="58">
        <f>PRRAS!C494</f>
        <v>481</v>
      </c>
      <c r="C482" s="58">
        <f>PRRAS!D494</f>
        <v>0</v>
      </c>
      <c r="D482" s="58">
        <f>PRRAS!E494</f>
        <v>0</v>
      </c>
      <c r="E482" s="58">
        <v>0</v>
      </c>
      <c r="F482" s="58">
        <v>0</v>
      </c>
      <c r="G482" s="59">
        <f>(B482/1000)*(C482*1+D482*2)</f>
        <v>0</v>
      </c>
      <c r="H482" s="59">
        <f>ABS(C482-ROUND(C482,0))+ABS(D482-ROUND(D482,0))</f>
        <v>0</v>
      </c>
      <c r="I482" s="60">
        <v>0</v>
      </c>
    </row>
    <row r="483" spans="1:9" ht="12.75">
      <c r="A483" s="57">
        <v>151</v>
      </c>
      <c r="B483" s="58">
        <f>PRRAS!C495</f>
        <v>482</v>
      </c>
      <c r="C483" s="58">
        <f>PRRAS!D495</f>
        <v>0</v>
      </c>
      <c r="D483" s="58">
        <f>PRRAS!E495</f>
        <v>0</v>
      </c>
      <c r="E483" s="58">
        <v>0</v>
      </c>
      <c r="F483" s="58">
        <v>0</v>
      </c>
      <c r="G483" s="59">
        <f>(B483/1000)*(C483*1+D483*2)</f>
        <v>0</v>
      </c>
      <c r="H483" s="59">
        <f>ABS(C483-ROUND(C483,0))+ABS(D483-ROUND(D483,0))</f>
        <v>0</v>
      </c>
      <c r="I483" s="60">
        <v>0</v>
      </c>
    </row>
    <row r="484" spans="1:9" ht="12.75">
      <c r="A484" s="57">
        <v>151</v>
      </c>
      <c r="B484" s="58">
        <f>PRRAS!C496</f>
        <v>483</v>
      </c>
      <c r="C484" s="58">
        <f>PRRAS!D496</f>
        <v>0</v>
      </c>
      <c r="D484" s="58">
        <f>PRRAS!E496</f>
        <v>0</v>
      </c>
      <c r="E484" s="58">
        <v>0</v>
      </c>
      <c r="F484" s="58">
        <v>0</v>
      </c>
      <c r="G484" s="59">
        <f>(B484/1000)*(C484*1+D484*2)</f>
        <v>0</v>
      </c>
      <c r="H484" s="59">
        <f>ABS(C484-ROUND(C484,0))+ABS(D484-ROUND(D484,0))</f>
        <v>0</v>
      </c>
      <c r="I484" s="60">
        <v>0</v>
      </c>
    </row>
    <row r="485" spans="1:9" ht="12.75">
      <c r="A485" s="57">
        <v>151</v>
      </c>
      <c r="B485" s="58">
        <f>PRRAS!C497</f>
        <v>484</v>
      </c>
      <c r="C485" s="58">
        <f>PRRAS!D497</f>
        <v>0</v>
      </c>
      <c r="D485" s="58">
        <f>PRRAS!E497</f>
        <v>0</v>
      </c>
      <c r="E485" s="58">
        <v>0</v>
      </c>
      <c r="F485" s="58">
        <v>0</v>
      </c>
      <c r="G485" s="59">
        <f>(B485/1000)*(C485*1+D485*2)</f>
        <v>0</v>
      </c>
      <c r="H485" s="59">
        <f>ABS(C485-ROUND(C485,0))+ABS(D485-ROUND(D485,0))</f>
        <v>0</v>
      </c>
      <c r="I485" s="60">
        <v>0</v>
      </c>
    </row>
    <row r="486" spans="1:9" ht="12.75">
      <c r="A486" s="57">
        <v>151</v>
      </c>
      <c r="B486" s="58">
        <f>PRRAS!C498</f>
        <v>485</v>
      </c>
      <c r="C486" s="58">
        <f>PRRAS!D498</f>
        <v>0</v>
      </c>
      <c r="D486" s="58">
        <f>PRRAS!E498</f>
        <v>0</v>
      </c>
      <c r="E486" s="58">
        <v>0</v>
      </c>
      <c r="F486" s="58">
        <v>0</v>
      </c>
      <c r="G486" s="59">
        <f>(B486/1000)*(C486*1+D486*2)</f>
        <v>0</v>
      </c>
      <c r="H486" s="59">
        <f>ABS(C486-ROUND(C486,0))+ABS(D486-ROUND(D486,0))</f>
        <v>0</v>
      </c>
      <c r="I486" s="60">
        <v>0</v>
      </c>
    </row>
    <row r="487" spans="1:9" ht="12.75">
      <c r="A487" s="57">
        <v>151</v>
      </c>
      <c r="B487" s="58">
        <f>PRRAS!C499</f>
        <v>486</v>
      </c>
      <c r="C487" s="58">
        <f>PRRAS!D499</f>
        <v>0</v>
      </c>
      <c r="D487" s="58">
        <f>PRRAS!E499</f>
        <v>0</v>
      </c>
      <c r="E487" s="58">
        <v>0</v>
      </c>
      <c r="F487" s="58">
        <v>0</v>
      </c>
      <c r="G487" s="59">
        <f>(B487/1000)*(C487*1+D487*2)</f>
        <v>0</v>
      </c>
      <c r="H487" s="59">
        <f>ABS(C487-ROUND(C487,0))+ABS(D487-ROUND(D487,0))</f>
        <v>0</v>
      </c>
      <c r="I487" s="60">
        <v>0</v>
      </c>
    </row>
    <row r="488" spans="1:9" ht="12.75">
      <c r="A488" s="57">
        <v>151</v>
      </c>
      <c r="B488" s="58">
        <f>PRRAS!C500</f>
        <v>487</v>
      </c>
      <c r="C488" s="58">
        <f>PRRAS!D500</f>
        <v>0</v>
      </c>
      <c r="D488" s="58">
        <f>PRRAS!E500</f>
        <v>0</v>
      </c>
      <c r="E488" s="58">
        <v>0</v>
      </c>
      <c r="F488" s="58">
        <v>0</v>
      </c>
      <c r="G488" s="59">
        <f>(B488/1000)*(C488*1+D488*2)</f>
        <v>0</v>
      </c>
      <c r="H488" s="59">
        <f>ABS(C488-ROUND(C488,0))+ABS(D488-ROUND(D488,0))</f>
        <v>0</v>
      </c>
      <c r="I488" s="60">
        <v>0</v>
      </c>
    </row>
    <row r="489" spans="1:9" ht="12.75">
      <c r="A489" s="57">
        <v>151</v>
      </c>
      <c r="B489" s="58">
        <f>PRRAS!C501</f>
        <v>488</v>
      </c>
      <c r="C489" s="58">
        <f>PRRAS!D501</f>
        <v>0</v>
      </c>
      <c r="D489" s="58">
        <f>PRRAS!E501</f>
        <v>0</v>
      </c>
      <c r="E489" s="58">
        <v>0</v>
      </c>
      <c r="F489" s="58">
        <v>0</v>
      </c>
      <c r="G489" s="59">
        <f>(B489/1000)*(C489*1+D489*2)</f>
        <v>0</v>
      </c>
      <c r="H489" s="59">
        <f>ABS(C489-ROUND(C489,0))+ABS(D489-ROUND(D489,0))</f>
        <v>0</v>
      </c>
      <c r="I489" s="60">
        <v>0</v>
      </c>
    </row>
    <row r="490" spans="1:9" ht="12.75">
      <c r="A490" s="57">
        <v>151</v>
      </c>
      <c r="B490" s="58">
        <f>PRRAS!C502</f>
        <v>489</v>
      </c>
      <c r="C490" s="58">
        <f>PRRAS!D502</f>
        <v>0</v>
      </c>
      <c r="D490" s="58">
        <f>PRRAS!E502</f>
        <v>0</v>
      </c>
      <c r="E490" s="58">
        <v>0</v>
      </c>
      <c r="F490" s="58">
        <v>0</v>
      </c>
      <c r="G490" s="59">
        <f>(B490/1000)*(C490*1+D490*2)</f>
        <v>0</v>
      </c>
      <c r="H490" s="59">
        <f>ABS(C490-ROUND(C490,0))+ABS(D490-ROUND(D490,0))</f>
        <v>0</v>
      </c>
      <c r="I490" s="60">
        <v>0</v>
      </c>
    </row>
    <row r="491" spans="1:9" ht="12.75">
      <c r="A491" s="57">
        <v>151</v>
      </c>
      <c r="B491" s="58">
        <f>PRRAS!C503</f>
        <v>490</v>
      </c>
      <c r="C491" s="58">
        <f>PRRAS!D503</f>
        <v>0</v>
      </c>
      <c r="D491" s="58">
        <f>PRRAS!E503</f>
        <v>0</v>
      </c>
      <c r="E491" s="58">
        <v>0</v>
      </c>
      <c r="F491" s="58">
        <v>0</v>
      </c>
      <c r="G491" s="59">
        <f>(B491/1000)*(C491*1+D491*2)</f>
        <v>0</v>
      </c>
      <c r="H491" s="59">
        <f>ABS(C491-ROUND(C491,0))+ABS(D491-ROUND(D491,0))</f>
        <v>0</v>
      </c>
      <c r="I491" s="60">
        <v>0</v>
      </c>
    </row>
    <row r="492" spans="1:9" ht="12.75">
      <c r="A492" s="57">
        <v>151</v>
      </c>
      <c r="B492" s="58">
        <f>PRRAS!C504</f>
        <v>491</v>
      </c>
      <c r="C492" s="58">
        <f>PRRAS!D504</f>
        <v>0</v>
      </c>
      <c r="D492" s="58">
        <f>PRRAS!E504</f>
        <v>0</v>
      </c>
      <c r="E492" s="58">
        <v>0</v>
      </c>
      <c r="F492" s="58">
        <v>0</v>
      </c>
      <c r="G492" s="59">
        <f>(B492/1000)*(C492*1+D492*2)</f>
        <v>0</v>
      </c>
      <c r="H492" s="59">
        <f>ABS(C492-ROUND(C492,0))+ABS(D492-ROUND(D492,0))</f>
        <v>0</v>
      </c>
      <c r="I492" s="60">
        <v>0</v>
      </c>
    </row>
    <row r="493" spans="1:9" ht="12.75">
      <c r="A493" s="57">
        <v>151</v>
      </c>
      <c r="B493" s="58">
        <f>PRRAS!C505</f>
        <v>492</v>
      </c>
      <c r="C493" s="58">
        <f>PRRAS!D505</f>
        <v>0</v>
      </c>
      <c r="D493" s="58">
        <f>PRRAS!E505</f>
        <v>0</v>
      </c>
      <c r="E493" s="58">
        <v>0</v>
      </c>
      <c r="F493" s="58">
        <v>0</v>
      </c>
      <c r="G493" s="59">
        <f>(B493/1000)*(C493*1+D493*2)</f>
        <v>0</v>
      </c>
      <c r="H493" s="59">
        <f>ABS(C493-ROUND(C493,0))+ABS(D493-ROUND(D493,0))</f>
        <v>0</v>
      </c>
      <c r="I493" s="60">
        <v>0</v>
      </c>
    </row>
    <row r="494" spans="1:9" ht="12.75">
      <c r="A494" s="57">
        <v>151</v>
      </c>
      <c r="B494" s="58">
        <f>PRRAS!C506</f>
        <v>493</v>
      </c>
      <c r="C494" s="58">
        <f>PRRAS!D506</f>
        <v>0</v>
      </c>
      <c r="D494" s="58">
        <f>PRRAS!E506</f>
        <v>0</v>
      </c>
      <c r="E494" s="58">
        <v>0</v>
      </c>
      <c r="F494" s="58">
        <v>0</v>
      </c>
      <c r="G494" s="59">
        <f>(B494/1000)*(C494*1+D494*2)</f>
        <v>0</v>
      </c>
      <c r="H494" s="59">
        <f>ABS(C494-ROUND(C494,0))+ABS(D494-ROUND(D494,0))</f>
        <v>0</v>
      </c>
      <c r="I494" s="60">
        <v>0</v>
      </c>
    </row>
    <row r="495" spans="1:9" ht="12.75">
      <c r="A495" s="57">
        <v>151</v>
      </c>
      <c r="B495" s="58">
        <f>PRRAS!C507</f>
        <v>494</v>
      </c>
      <c r="C495" s="58">
        <f>PRRAS!D507</f>
        <v>0</v>
      </c>
      <c r="D495" s="58">
        <f>PRRAS!E507</f>
        <v>0</v>
      </c>
      <c r="E495" s="58">
        <v>0</v>
      </c>
      <c r="F495" s="58">
        <v>0</v>
      </c>
      <c r="G495" s="59">
        <f>(B495/1000)*(C495*1+D495*2)</f>
        <v>0</v>
      </c>
      <c r="H495" s="59">
        <f>ABS(C495-ROUND(C495,0))+ABS(D495-ROUND(D495,0))</f>
        <v>0</v>
      </c>
      <c r="I495" s="60">
        <v>0</v>
      </c>
    </row>
    <row r="496" spans="1:9" ht="12.75">
      <c r="A496" s="57">
        <v>151</v>
      </c>
      <c r="B496" s="58">
        <f>PRRAS!C508</f>
        <v>495</v>
      </c>
      <c r="C496" s="58">
        <f>PRRAS!D508</f>
        <v>0</v>
      </c>
      <c r="D496" s="58">
        <f>PRRAS!E508</f>
        <v>0</v>
      </c>
      <c r="E496" s="58">
        <v>0</v>
      </c>
      <c r="F496" s="58">
        <v>0</v>
      </c>
      <c r="G496" s="59">
        <f>(B496/1000)*(C496*1+D496*2)</f>
        <v>0</v>
      </c>
      <c r="H496" s="59">
        <f>ABS(C496-ROUND(C496,0))+ABS(D496-ROUND(D496,0))</f>
        <v>0</v>
      </c>
      <c r="I496" s="60">
        <v>0</v>
      </c>
    </row>
    <row r="497" spans="1:9" ht="12.75">
      <c r="A497" s="57">
        <v>151</v>
      </c>
      <c r="B497" s="58">
        <f>PRRAS!C509</f>
        <v>496</v>
      </c>
      <c r="C497" s="58">
        <f>PRRAS!D509</f>
        <v>0</v>
      </c>
      <c r="D497" s="58">
        <f>PRRAS!E509</f>
        <v>0</v>
      </c>
      <c r="E497" s="58">
        <v>0</v>
      </c>
      <c r="F497" s="58">
        <v>0</v>
      </c>
      <c r="G497" s="59">
        <f>(B497/1000)*(C497*1+D497*2)</f>
        <v>0</v>
      </c>
      <c r="H497" s="59">
        <f>ABS(C497-ROUND(C497,0))+ABS(D497-ROUND(D497,0))</f>
        <v>0</v>
      </c>
      <c r="I497" s="60">
        <v>0</v>
      </c>
    </row>
    <row r="498" spans="1:9" ht="12.75">
      <c r="A498" s="57">
        <v>151</v>
      </c>
      <c r="B498" s="58">
        <f>PRRAS!C510</f>
        <v>497</v>
      </c>
      <c r="C498" s="58">
        <f>PRRAS!D510</f>
        <v>0</v>
      </c>
      <c r="D498" s="58">
        <f>PRRAS!E510</f>
        <v>0</v>
      </c>
      <c r="E498" s="58">
        <v>0</v>
      </c>
      <c r="F498" s="58">
        <v>0</v>
      </c>
      <c r="G498" s="59">
        <f>(B498/1000)*(C498*1+D498*2)</f>
        <v>0</v>
      </c>
      <c r="H498" s="59">
        <f>ABS(C498-ROUND(C498,0))+ABS(D498-ROUND(D498,0))</f>
        <v>0</v>
      </c>
      <c r="I498" s="60">
        <v>0</v>
      </c>
    </row>
    <row r="499" spans="1:9" ht="12.75">
      <c r="A499" s="57">
        <v>151</v>
      </c>
      <c r="B499" s="58">
        <f>PRRAS!C511</f>
        <v>498</v>
      </c>
      <c r="C499" s="58">
        <f>PRRAS!D511</f>
        <v>0</v>
      </c>
      <c r="D499" s="58">
        <f>PRRAS!E511</f>
        <v>0</v>
      </c>
      <c r="E499" s="58">
        <v>0</v>
      </c>
      <c r="F499" s="58">
        <v>0</v>
      </c>
      <c r="G499" s="59">
        <f>(B499/1000)*(C499*1+D499*2)</f>
        <v>0</v>
      </c>
      <c r="H499" s="59">
        <f>ABS(C499-ROUND(C499,0))+ABS(D499-ROUND(D499,0))</f>
        <v>0</v>
      </c>
      <c r="I499" s="60">
        <v>0</v>
      </c>
    </row>
    <row r="500" spans="1:9" ht="12.75">
      <c r="A500" s="57">
        <v>151</v>
      </c>
      <c r="B500" s="58">
        <f>PRRAS!C512</f>
        <v>499</v>
      </c>
      <c r="C500" s="58">
        <f>PRRAS!D512</f>
        <v>0</v>
      </c>
      <c r="D500" s="58">
        <f>PRRAS!E512</f>
        <v>0</v>
      </c>
      <c r="E500" s="58">
        <v>0</v>
      </c>
      <c r="F500" s="58">
        <v>0</v>
      </c>
      <c r="G500" s="59">
        <f>(B500/1000)*(C500*1+D500*2)</f>
        <v>0</v>
      </c>
      <c r="H500" s="59">
        <f>ABS(C500-ROUND(C500,0))+ABS(D500-ROUND(D500,0))</f>
        <v>0</v>
      </c>
      <c r="I500" s="60">
        <v>0</v>
      </c>
    </row>
    <row r="501" spans="1:9" ht="12.75">
      <c r="A501" s="57">
        <v>151</v>
      </c>
      <c r="B501" s="58">
        <f>PRRAS!C513</f>
        <v>500</v>
      </c>
      <c r="C501" s="58">
        <f>PRRAS!D513</f>
        <v>0</v>
      </c>
      <c r="D501" s="58">
        <f>PRRAS!E513</f>
        <v>0</v>
      </c>
      <c r="E501" s="58">
        <v>0</v>
      </c>
      <c r="F501" s="58">
        <v>0</v>
      </c>
      <c r="G501" s="59">
        <f>(B501/1000)*(C501*1+D501*2)</f>
        <v>0</v>
      </c>
      <c r="H501" s="59">
        <f>ABS(C501-ROUND(C501,0))+ABS(D501-ROUND(D501,0))</f>
        <v>0</v>
      </c>
      <c r="I501" s="60">
        <v>0</v>
      </c>
    </row>
    <row r="502" spans="1:9" ht="12.75">
      <c r="A502" s="57">
        <v>151</v>
      </c>
      <c r="B502" s="58">
        <f>PRRAS!C514</f>
        <v>501</v>
      </c>
      <c r="C502" s="58">
        <f>PRRAS!D514</f>
        <v>0</v>
      </c>
      <c r="D502" s="58">
        <f>PRRAS!E514</f>
        <v>0</v>
      </c>
      <c r="E502" s="58">
        <v>0</v>
      </c>
      <c r="F502" s="58">
        <v>0</v>
      </c>
      <c r="G502" s="59">
        <f>(B502/1000)*(C502*1+D502*2)</f>
        <v>0</v>
      </c>
      <c r="H502" s="59">
        <f>ABS(C502-ROUND(C502,0))+ABS(D502-ROUND(D502,0))</f>
        <v>0</v>
      </c>
      <c r="I502" s="60">
        <v>0</v>
      </c>
    </row>
    <row r="503" spans="1:9" ht="12.75">
      <c r="A503" s="57">
        <v>151</v>
      </c>
      <c r="B503" s="58">
        <f>PRRAS!C515</f>
        <v>502</v>
      </c>
      <c r="C503" s="58">
        <f>PRRAS!D515</f>
        <v>0</v>
      </c>
      <c r="D503" s="58">
        <f>PRRAS!E515</f>
        <v>0</v>
      </c>
      <c r="E503" s="58">
        <v>0</v>
      </c>
      <c r="F503" s="58">
        <v>0</v>
      </c>
      <c r="G503" s="59">
        <f>(B503/1000)*(C503*1+D503*2)</f>
        <v>0</v>
      </c>
      <c r="H503" s="59">
        <f>ABS(C503-ROUND(C503,0))+ABS(D503-ROUND(D503,0))</f>
        <v>0</v>
      </c>
      <c r="I503" s="60">
        <v>0</v>
      </c>
    </row>
    <row r="504" spans="1:9" ht="12.75">
      <c r="A504" s="57">
        <v>151</v>
      </c>
      <c r="B504" s="58">
        <f>PRRAS!C516</f>
        <v>503</v>
      </c>
      <c r="C504" s="58">
        <f>PRRAS!D516</f>
        <v>0</v>
      </c>
      <c r="D504" s="58">
        <f>PRRAS!E516</f>
        <v>0</v>
      </c>
      <c r="E504" s="58">
        <v>0</v>
      </c>
      <c r="F504" s="58">
        <v>0</v>
      </c>
      <c r="G504" s="59">
        <f>(B504/1000)*(C504*1+D504*2)</f>
        <v>0</v>
      </c>
      <c r="H504" s="59">
        <f>ABS(C504-ROUND(C504,0))+ABS(D504-ROUND(D504,0))</f>
        <v>0</v>
      </c>
      <c r="I504" s="60">
        <v>0</v>
      </c>
    </row>
    <row r="505" spans="1:9" ht="12.75">
      <c r="A505" s="57">
        <v>151</v>
      </c>
      <c r="B505" s="58">
        <f>PRRAS!C517</f>
        <v>504</v>
      </c>
      <c r="C505" s="58">
        <f>PRRAS!D517</f>
        <v>0</v>
      </c>
      <c r="D505" s="58">
        <f>PRRAS!E517</f>
        <v>0</v>
      </c>
      <c r="E505" s="58">
        <v>0</v>
      </c>
      <c r="F505" s="58">
        <v>0</v>
      </c>
      <c r="G505" s="59">
        <f>(B505/1000)*(C505*1+D505*2)</f>
        <v>0</v>
      </c>
      <c r="H505" s="59">
        <f>ABS(C505-ROUND(C505,0))+ABS(D505-ROUND(D505,0))</f>
        <v>0</v>
      </c>
      <c r="I505" s="60">
        <v>0</v>
      </c>
    </row>
    <row r="506" spans="1:9" ht="12.75">
      <c r="A506" s="57">
        <v>151</v>
      </c>
      <c r="B506" s="58">
        <f>PRRAS!C518</f>
        <v>505</v>
      </c>
      <c r="C506" s="58">
        <f>PRRAS!D518</f>
        <v>0</v>
      </c>
      <c r="D506" s="58">
        <f>PRRAS!E518</f>
        <v>0</v>
      </c>
      <c r="E506" s="58">
        <v>0</v>
      </c>
      <c r="F506" s="58">
        <v>0</v>
      </c>
      <c r="G506" s="59">
        <f>(B506/1000)*(C506*1+D506*2)</f>
        <v>0</v>
      </c>
      <c r="H506" s="59">
        <f>ABS(C506-ROUND(C506,0))+ABS(D506-ROUND(D506,0))</f>
        <v>0</v>
      </c>
      <c r="I506" s="60">
        <v>0</v>
      </c>
    </row>
    <row r="507" spans="1:9" ht="12.75">
      <c r="A507" s="57">
        <v>151</v>
      </c>
      <c r="B507" s="58">
        <f>PRRAS!C519</f>
        <v>506</v>
      </c>
      <c r="C507" s="58">
        <f>PRRAS!D519</f>
        <v>0</v>
      </c>
      <c r="D507" s="58">
        <f>PRRAS!E519</f>
        <v>0</v>
      </c>
      <c r="E507" s="58">
        <v>0</v>
      </c>
      <c r="F507" s="58">
        <v>0</v>
      </c>
      <c r="G507" s="59">
        <f>(B507/1000)*(C507*1+D507*2)</f>
        <v>0</v>
      </c>
      <c r="H507" s="59">
        <f>ABS(C507-ROUND(C507,0))+ABS(D507-ROUND(D507,0))</f>
        <v>0</v>
      </c>
      <c r="I507" s="60">
        <v>0</v>
      </c>
    </row>
    <row r="508" spans="1:9" ht="12.75">
      <c r="A508" s="57">
        <v>151</v>
      </c>
      <c r="B508" s="58">
        <f>PRRAS!C520</f>
        <v>507</v>
      </c>
      <c r="C508" s="58">
        <f>PRRAS!D520</f>
        <v>0</v>
      </c>
      <c r="D508" s="58">
        <f>PRRAS!E520</f>
        <v>0</v>
      </c>
      <c r="E508" s="58">
        <v>0</v>
      </c>
      <c r="F508" s="58">
        <v>0</v>
      </c>
      <c r="G508" s="59">
        <f>(B508/1000)*(C508*1+D508*2)</f>
        <v>0</v>
      </c>
      <c r="H508" s="59">
        <f>ABS(C508-ROUND(C508,0))+ABS(D508-ROUND(D508,0))</f>
        <v>0</v>
      </c>
      <c r="I508" s="60">
        <v>0</v>
      </c>
    </row>
    <row r="509" spans="1:9" ht="12.75">
      <c r="A509" s="57">
        <v>151</v>
      </c>
      <c r="B509" s="58">
        <f>PRRAS!C521</f>
        <v>508</v>
      </c>
      <c r="C509" s="58">
        <f>PRRAS!D521</f>
        <v>0</v>
      </c>
      <c r="D509" s="58">
        <f>PRRAS!E521</f>
        <v>0</v>
      </c>
      <c r="E509" s="58">
        <v>0</v>
      </c>
      <c r="F509" s="58">
        <v>0</v>
      </c>
      <c r="G509" s="59">
        <f>(B509/1000)*(C509*1+D509*2)</f>
        <v>0</v>
      </c>
      <c r="H509" s="59">
        <f>ABS(C509-ROUND(C509,0))+ABS(D509-ROUND(D509,0))</f>
        <v>0</v>
      </c>
      <c r="I509" s="60">
        <v>0</v>
      </c>
    </row>
    <row r="510" spans="1:9" ht="12.75">
      <c r="A510" s="57">
        <v>151</v>
      </c>
      <c r="B510" s="58">
        <f>PRRAS!C522</f>
        <v>509</v>
      </c>
      <c r="C510" s="58">
        <f>PRRAS!D522</f>
        <v>0</v>
      </c>
      <c r="D510" s="58">
        <f>PRRAS!E522</f>
        <v>0</v>
      </c>
      <c r="E510" s="58">
        <v>0</v>
      </c>
      <c r="F510" s="58">
        <v>0</v>
      </c>
      <c r="G510" s="59">
        <f>(B510/1000)*(C510*1+D510*2)</f>
        <v>0</v>
      </c>
      <c r="H510" s="59">
        <f>ABS(C510-ROUND(C510,0))+ABS(D510-ROUND(D510,0))</f>
        <v>0</v>
      </c>
      <c r="I510" s="60">
        <v>0</v>
      </c>
    </row>
    <row r="511" spans="1:9" ht="12.75">
      <c r="A511" s="57">
        <v>151</v>
      </c>
      <c r="B511" s="58">
        <f>PRRAS!C523</f>
        <v>510</v>
      </c>
      <c r="C511" s="58">
        <f>PRRAS!D523</f>
        <v>0</v>
      </c>
      <c r="D511" s="58">
        <f>PRRAS!E523</f>
        <v>0</v>
      </c>
      <c r="E511" s="58">
        <v>0</v>
      </c>
      <c r="F511" s="58">
        <v>0</v>
      </c>
      <c r="G511" s="59">
        <f>(B511/1000)*(C511*1+D511*2)</f>
        <v>0</v>
      </c>
      <c r="H511" s="59">
        <f>ABS(C511-ROUND(C511,0))+ABS(D511-ROUND(D511,0))</f>
        <v>0</v>
      </c>
      <c r="I511" s="60">
        <v>0</v>
      </c>
    </row>
    <row r="512" spans="1:9" ht="12.75">
      <c r="A512" s="57">
        <v>151</v>
      </c>
      <c r="B512" s="58">
        <f>PRRAS!C524</f>
        <v>511</v>
      </c>
      <c r="C512" s="58">
        <f>PRRAS!D524</f>
        <v>0</v>
      </c>
      <c r="D512" s="58">
        <f>PRRAS!E524</f>
        <v>0</v>
      </c>
      <c r="E512" s="58">
        <v>0</v>
      </c>
      <c r="F512" s="58">
        <v>0</v>
      </c>
      <c r="G512" s="59">
        <f>(B512/1000)*(C512*1+D512*2)</f>
        <v>0</v>
      </c>
      <c r="H512" s="59">
        <f>ABS(C512-ROUND(C512,0))+ABS(D512-ROUND(D512,0))</f>
        <v>0</v>
      </c>
      <c r="I512" s="60">
        <v>0</v>
      </c>
    </row>
    <row r="513" spans="1:9" ht="12.75">
      <c r="A513" s="57">
        <v>151</v>
      </c>
      <c r="B513" s="58">
        <f>PRRAS!C525</f>
        <v>512</v>
      </c>
      <c r="C513" s="58">
        <f>PRRAS!D525</f>
        <v>0</v>
      </c>
      <c r="D513" s="58">
        <f>PRRAS!E525</f>
        <v>0</v>
      </c>
      <c r="E513" s="58">
        <v>0</v>
      </c>
      <c r="F513" s="58">
        <v>0</v>
      </c>
      <c r="G513" s="59">
        <f>(B513/1000)*(C513*1+D513*2)</f>
        <v>0</v>
      </c>
      <c r="H513" s="59">
        <f>ABS(C513-ROUND(C513,0))+ABS(D513-ROUND(D513,0))</f>
        <v>0</v>
      </c>
      <c r="I513" s="60">
        <v>0</v>
      </c>
    </row>
    <row r="514" spans="1:9" ht="12.75">
      <c r="A514" s="57">
        <v>151</v>
      </c>
      <c r="B514" s="58">
        <f>PRRAS!C526</f>
        <v>513</v>
      </c>
      <c r="C514" s="58">
        <f>PRRAS!D526</f>
        <v>0</v>
      </c>
      <c r="D514" s="58">
        <f>PRRAS!E526</f>
        <v>0</v>
      </c>
      <c r="E514" s="58">
        <v>0</v>
      </c>
      <c r="F514" s="58">
        <v>0</v>
      </c>
      <c r="G514" s="59">
        <f t="shared" si="16" ref="G514:G577">(B514/1000)*(C514*1+D514*2)</f>
        <v>0</v>
      </c>
      <c r="H514" s="59">
        <f t="shared" si="17" ref="H514:H577">ABS(C514-ROUND(C514,0))+ABS(D514-ROUND(D514,0))</f>
        <v>0</v>
      </c>
      <c r="I514" s="60">
        <v>0</v>
      </c>
    </row>
    <row r="515" spans="1:9" ht="12.75">
      <c r="A515" s="57">
        <v>151</v>
      </c>
      <c r="B515" s="58">
        <f>PRRAS!C527</f>
        <v>514</v>
      </c>
      <c r="C515" s="58">
        <f>PRRAS!D527</f>
        <v>0</v>
      </c>
      <c r="D515" s="58">
        <f>PRRAS!E527</f>
        <v>0</v>
      </c>
      <c r="E515" s="58">
        <v>0</v>
      </c>
      <c r="F515" s="58">
        <v>0</v>
      </c>
      <c r="G515" s="59">
        <f>(B515/1000)*(C515*1+D515*2)</f>
        <v>0</v>
      </c>
      <c r="H515" s="59">
        <f>ABS(C515-ROUND(C515,0))+ABS(D515-ROUND(D515,0))</f>
        <v>0</v>
      </c>
      <c r="I515" s="60">
        <v>0</v>
      </c>
    </row>
    <row r="516" spans="1:9" ht="12.75">
      <c r="A516" s="57">
        <v>151</v>
      </c>
      <c r="B516" s="58">
        <f>PRRAS!C528</f>
        <v>515</v>
      </c>
      <c r="C516" s="58">
        <f>PRRAS!D528</f>
        <v>0</v>
      </c>
      <c r="D516" s="58">
        <f>PRRAS!E528</f>
        <v>0</v>
      </c>
      <c r="E516" s="58">
        <v>0</v>
      </c>
      <c r="F516" s="58">
        <v>0</v>
      </c>
      <c r="G516" s="59">
        <f>(B516/1000)*(C516*1+D516*2)</f>
        <v>0</v>
      </c>
      <c r="H516" s="59">
        <f>ABS(C516-ROUND(C516,0))+ABS(D516-ROUND(D516,0))</f>
        <v>0</v>
      </c>
      <c r="I516" s="60">
        <v>0</v>
      </c>
    </row>
    <row r="517" spans="1:9" ht="12.75">
      <c r="A517" s="57">
        <v>151</v>
      </c>
      <c r="B517" s="58">
        <f>PRRAS!C529</f>
        <v>516</v>
      </c>
      <c r="C517" s="58">
        <f>PRRAS!D529</f>
        <v>0</v>
      </c>
      <c r="D517" s="58">
        <f>PRRAS!E529</f>
        <v>0</v>
      </c>
      <c r="E517" s="58">
        <v>0</v>
      </c>
      <c r="F517" s="58">
        <v>0</v>
      </c>
      <c r="G517" s="59">
        <f>(B517/1000)*(C517*1+D517*2)</f>
        <v>0</v>
      </c>
      <c r="H517" s="59">
        <f>ABS(C517-ROUND(C517,0))+ABS(D517-ROUND(D517,0))</f>
        <v>0</v>
      </c>
      <c r="I517" s="60">
        <v>0</v>
      </c>
    </row>
    <row r="518" spans="1:9" ht="12.75">
      <c r="A518" s="57">
        <v>151</v>
      </c>
      <c r="B518" s="58">
        <f>PRRAS!C530</f>
        <v>517</v>
      </c>
      <c r="C518" s="58">
        <f>PRRAS!D530</f>
        <v>0</v>
      </c>
      <c r="D518" s="58">
        <f>PRRAS!E530</f>
        <v>0</v>
      </c>
      <c r="E518" s="58">
        <v>0</v>
      </c>
      <c r="F518" s="58">
        <v>0</v>
      </c>
      <c r="G518" s="59">
        <f>(B518/1000)*(C518*1+D518*2)</f>
        <v>0</v>
      </c>
      <c r="H518" s="59">
        <f>ABS(C518-ROUND(C518,0))+ABS(D518-ROUND(D518,0))</f>
        <v>0</v>
      </c>
      <c r="I518" s="60">
        <v>0</v>
      </c>
    </row>
    <row r="519" spans="1:9" ht="12.75">
      <c r="A519" s="57">
        <v>151</v>
      </c>
      <c r="B519" s="58">
        <f>PRRAS!C531</f>
        <v>518</v>
      </c>
      <c r="C519" s="58">
        <f>PRRAS!D531</f>
        <v>7082451</v>
      </c>
      <c r="D519" s="58">
        <f>PRRAS!E531</f>
        <v>5552068</v>
      </c>
      <c r="E519" s="58">
        <v>0</v>
      </c>
      <c r="F519" s="58">
        <v>0</v>
      </c>
      <c r="G519" s="59">
        <f>(B519/1000)*(C519*1+D519*2)</f>
        <v>9420652.0659999996</v>
      </c>
      <c r="H519" s="59">
        <f>ABS(C519-ROUND(C519,0))+ABS(D519-ROUND(D519,0))</f>
        <v>0</v>
      </c>
      <c r="I519" s="60">
        <v>0</v>
      </c>
    </row>
    <row r="520" spans="1:9" ht="12.75">
      <c r="A520" s="57">
        <v>151</v>
      </c>
      <c r="B520" s="58">
        <f>PRRAS!C532</f>
        <v>519</v>
      </c>
      <c r="C520" s="58">
        <f>PRRAS!D532</f>
        <v>0</v>
      </c>
      <c r="D520" s="58">
        <f>PRRAS!E532</f>
        <v>0</v>
      </c>
      <c r="E520" s="58">
        <v>0</v>
      </c>
      <c r="F520" s="58">
        <v>0</v>
      </c>
      <c r="G520" s="59">
        <f>(B520/1000)*(C520*1+D520*2)</f>
        <v>0</v>
      </c>
      <c r="H520" s="59">
        <f>ABS(C520-ROUND(C520,0))+ABS(D520-ROUND(D520,0))</f>
        <v>0</v>
      </c>
      <c r="I520" s="60">
        <v>0</v>
      </c>
    </row>
    <row r="521" spans="1:9" ht="12.75">
      <c r="A521" s="57">
        <v>151</v>
      </c>
      <c r="B521" s="58">
        <f>PRRAS!C533</f>
        <v>520</v>
      </c>
      <c r="C521" s="58">
        <f>PRRAS!D533</f>
        <v>0</v>
      </c>
      <c r="D521" s="58">
        <f>PRRAS!E533</f>
        <v>0</v>
      </c>
      <c r="E521" s="58">
        <v>0</v>
      </c>
      <c r="F521" s="58">
        <v>0</v>
      </c>
      <c r="G521" s="59">
        <f>(B521/1000)*(C521*1+D521*2)</f>
        <v>0</v>
      </c>
      <c r="H521" s="59">
        <f>ABS(C521-ROUND(C521,0))+ABS(D521-ROUND(D521,0))</f>
        <v>0</v>
      </c>
      <c r="I521" s="60">
        <v>0</v>
      </c>
    </row>
    <row r="522" spans="1:9" ht="12.75">
      <c r="A522" s="57">
        <v>151</v>
      </c>
      <c r="B522" s="58">
        <f>PRRAS!C534</f>
        <v>521</v>
      </c>
      <c r="C522" s="58">
        <f>PRRAS!D534</f>
        <v>0</v>
      </c>
      <c r="D522" s="58">
        <f>PRRAS!E534</f>
        <v>0</v>
      </c>
      <c r="E522" s="58">
        <v>0</v>
      </c>
      <c r="F522" s="58">
        <v>0</v>
      </c>
      <c r="G522" s="59">
        <f>(B522/1000)*(C522*1+D522*2)</f>
        <v>0</v>
      </c>
      <c r="H522" s="59">
        <f>ABS(C522-ROUND(C522,0))+ABS(D522-ROUND(D522,0))</f>
        <v>0</v>
      </c>
      <c r="I522" s="60">
        <v>0</v>
      </c>
    </row>
    <row r="523" spans="1:9" ht="12.75">
      <c r="A523" s="57">
        <v>151</v>
      </c>
      <c r="B523" s="58">
        <f>PRRAS!C535</f>
        <v>522</v>
      </c>
      <c r="C523" s="58">
        <f>PRRAS!D535</f>
        <v>0</v>
      </c>
      <c r="D523" s="58">
        <f>PRRAS!E535</f>
        <v>0</v>
      </c>
      <c r="E523" s="58">
        <v>0</v>
      </c>
      <c r="F523" s="58">
        <v>0</v>
      </c>
      <c r="G523" s="59">
        <f>(B523/1000)*(C523*1+D523*2)</f>
        <v>0</v>
      </c>
      <c r="H523" s="59">
        <f>ABS(C523-ROUND(C523,0))+ABS(D523-ROUND(D523,0))</f>
        <v>0</v>
      </c>
      <c r="I523" s="60">
        <v>0</v>
      </c>
    </row>
    <row r="524" spans="1:9" ht="12.75">
      <c r="A524" s="57">
        <v>151</v>
      </c>
      <c r="B524" s="58">
        <f>PRRAS!C536</f>
        <v>523</v>
      </c>
      <c r="C524" s="58">
        <f>PRRAS!D536</f>
        <v>0</v>
      </c>
      <c r="D524" s="58">
        <f>PRRAS!E536</f>
        <v>0</v>
      </c>
      <c r="E524" s="58">
        <v>0</v>
      </c>
      <c r="F524" s="58">
        <v>0</v>
      </c>
      <c r="G524" s="59">
        <f>(B524/1000)*(C524*1+D524*2)</f>
        <v>0</v>
      </c>
      <c r="H524" s="59">
        <f>ABS(C524-ROUND(C524,0))+ABS(D524-ROUND(D524,0))</f>
        <v>0</v>
      </c>
      <c r="I524" s="60">
        <v>0</v>
      </c>
    </row>
    <row r="525" spans="1:9" ht="12.75">
      <c r="A525" s="57">
        <v>151</v>
      </c>
      <c r="B525" s="58">
        <f>PRRAS!C537</f>
        <v>524</v>
      </c>
      <c r="C525" s="58">
        <f>PRRAS!D537</f>
        <v>0</v>
      </c>
      <c r="D525" s="58">
        <f>PRRAS!E537</f>
        <v>0</v>
      </c>
      <c r="E525" s="58">
        <v>0</v>
      </c>
      <c r="F525" s="58">
        <v>0</v>
      </c>
      <c r="G525" s="59">
        <f>(B525/1000)*(C525*1+D525*2)</f>
        <v>0</v>
      </c>
      <c r="H525" s="59">
        <f>ABS(C525-ROUND(C525,0))+ABS(D525-ROUND(D525,0))</f>
        <v>0</v>
      </c>
      <c r="I525" s="60">
        <v>0</v>
      </c>
    </row>
    <row r="526" spans="1:9" ht="12.75">
      <c r="A526" s="57">
        <v>151</v>
      </c>
      <c r="B526" s="58">
        <f>PRRAS!C538</f>
        <v>525</v>
      </c>
      <c r="C526" s="58">
        <f>PRRAS!D538</f>
        <v>0</v>
      </c>
      <c r="D526" s="58">
        <f>PRRAS!E538</f>
        <v>0</v>
      </c>
      <c r="E526" s="58">
        <v>0</v>
      </c>
      <c r="F526" s="58">
        <v>0</v>
      </c>
      <c r="G526" s="59">
        <f>(B526/1000)*(C526*1+D526*2)</f>
        <v>0</v>
      </c>
      <c r="H526" s="59">
        <f>ABS(C526-ROUND(C526,0))+ABS(D526-ROUND(D526,0))</f>
        <v>0</v>
      </c>
      <c r="I526" s="60">
        <v>0</v>
      </c>
    </row>
    <row r="527" spans="1:9" ht="12.75">
      <c r="A527" s="57">
        <v>151</v>
      </c>
      <c r="B527" s="58">
        <f>PRRAS!C539</f>
        <v>526</v>
      </c>
      <c r="C527" s="58">
        <f>PRRAS!D539</f>
        <v>0</v>
      </c>
      <c r="D527" s="58">
        <f>PRRAS!E539</f>
        <v>0</v>
      </c>
      <c r="E527" s="58">
        <v>0</v>
      </c>
      <c r="F527" s="58">
        <v>0</v>
      </c>
      <c r="G527" s="59">
        <f>(B527/1000)*(C527*1+D527*2)</f>
        <v>0</v>
      </c>
      <c r="H527" s="59">
        <f>ABS(C527-ROUND(C527,0))+ABS(D527-ROUND(D527,0))</f>
        <v>0</v>
      </c>
      <c r="I527" s="60">
        <v>0</v>
      </c>
    </row>
    <row r="528" spans="1:9" ht="12.75">
      <c r="A528" s="57">
        <v>151</v>
      </c>
      <c r="B528" s="58">
        <f>PRRAS!C540</f>
        <v>527</v>
      </c>
      <c r="C528" s="58">
        <f>PRRAS!D540</f>
        <v>0</v>
      </c>
      <c r="D528" s="58">
        <f>PRRAS!E540</f>
        <v>0</v>
      </c>
      <c r="E528" s="58">
        <v>0</v>
      </c>
      <c r="F528" s="58">
        <v>0</v>
      </c>
      <c r="G528" s="59">
        <f>(B528/1000)*(C528*1+D528*2)</f>
        <v>0</v>
      </c>
      <c r="H528" s="59">
        <f>ABS(C528-ROUND(C528,0))+ABS(D528-ROUND(D528,0))</f>
        <v>0</v>
      </c>
      <c r="I528" s="60">
        <v>0</v>
      </c>
    </row>
    <row r="529" spans="1:9" ht="12.75">
      <c r="A529" s="57">
        <v>151</v>
      </c>
      <c r="B529" s="58">
        <f>PRRAS!C541</f>
        <v>528</v>
      </c>
      <c r="C529" s="58">
        <f>PRRAS!D541</f>
        <v>0</v>
      </c>
      <c r="D529" s="58">
        <f>PRRAS!E541</f>
        <v>0</v>
      </c>
      <c r="E529" s="58">
        <v>0</v>
      </c>
      <c r="F529" s="58">
        <v>0</v>
      </c>
      <c r="G529" s="59">
        <f>(B529/1000)*(C529*1+D529*2)</f>
        <v>0</v>
      </c>
      <c r="H529" s="59">
        <f>ABS(C529-ROUND(C529,0))+ABS(D529-ROUND(D529,0))</f>
        <v>0</v>
      </c>
      <c r="I529" s="60">
        <v>0</v>
      </c>
    </row>
    <row r="530" spans="1:9" ht="12.75">
      <c r="A530" s="57">
        <v>151</v>
      </c>
      <c r="B530" s="58">
        <f>PRRAS!C542</f>
        <v>529</v>
      </c>
      <c r="C530" s="58">
        <f>PRRAS!D542</f>
        <v>0</v>
      </c>
      <c r="D530" s="58">
        <f>PRRAS!E542</f>
        <v>0</v>
      </c>
      <c r="E530" s="58">
        <v>0</v>
      </c>
      <c r="F530" s="58">
        <v>0</v>
      </c>
      <c r="G530" s="59">
        <f>(B530/1000)*(C530*1+D530*2)</f>
        <v>0</v>
      </c>
      <c r="H530" s="59">
        <f>ABS(C530-ROUND(C530,0))+ABS(D530-ROUND(D530,0))</f>
        <v>0</v>
      </c>
      <c r="I530" s="60">
        <v>0</v>
      </c>
    </row>
    <row r="531" spans="1:9" ht="12.75">
      <c r="A531" s="57">
        <v>151</v>
      </c>
      <c r="B531" s="58">
        <f>PRRAS!C543</f>
        <v>530</v>
      </c>
      <c r="C531" s="58">
        <f>PRRAS!D543</f>
        <v>0</v>
      </c>
      <c r="D531" s="58">
        <f>PRRAS!E543</f>
        <v>0</v>
      </c>
      <c r="E531" s="58">
        <v>0</v>
      </c>
      <c r="F531" s="58">
        <v>0</v>
      </c>
      <c r="G531" s="59">
        <f>(B531/1000)*(C531*1+D531*2)</f>
        <v>0</v>
      </c>
      <c r="H531" s="59">
        <f>ABS(C531-ROUND(C531,0))+ABS(D531-ROUND(D531,0))</f>
        <v>0</v>
      </c>
      <c r="I531" s="60">
        <v>0</v>
      </c>
    </row>
    <row r="532" spans="1:9" ht="12.75">
      <c r="A532" s="57">
        <v>151</v>
      </c>
      <c r="B532" s="58">
        <f>PRRAS!C544</f>
        <v>531</v>
      </c>
      <c r="C532" s="58">
        <f>PRRAS!D544</f>
        <v>0</v>
      </c>
      <c r="D532" s="58">
        <f>PRRAS!E544</f>
        <v>0</v>
      </c>
      <c r="E532" s="58">
        <v>0</v>
      </c>
      <c r="F532" s="58">
        <v>0</v>
      </c>
      <c r="G532" s="59">
        <f>(B532/1000)*(C532*1+D532*2)</f>
        <v>0</v>
      </c>
      <c r="H532" s="59">
        <f>ABS(C532-ROUND(C532,0))+ABS(D532-ROUND(D532,0))</f>
        <v>0</v>
      </c>
      <c r="I532" s="60">
        <v>0</v>
      </c>
    </row>
    <row r="533" spans="1:9" ht="12.75">
      <c r="A533" s="57">
        <v>151</v>
      </c>
      <c r="B533" s="58">
        <f>PRRAS!C545</f>
        <v>532</v>
      </c>
      <c r="C533" s="58">
        <f>PRRAS!D545</f>
        <v>0</v>
      </c>
      <c r="D533" s="58">
        <f>PRRAS!E545</f>
        <v>0</v>
      </c>
      <c r="E533" s="58">
        <v>0</v>
      </c>
      <c r="F533" s="58">
        <v>0</v>
      </c>
      <c r="G533" s="59">
        <f>(B533/1000)*(C533*1+D533*2)</f>
        <v>0</v>
      </c>
      <c r="H533" s="59">
        <f>ABS(C533-ROUND(C533,0))+ABS(D533-ROUND(D533,0))</f>
        <v>0</v>
      </c>
      <c r="I533" s="60">
        <v>0</v>
      </c>
    </row>
    <row r="534" spans="1:9" ht="12.75">
      <c r="A534" s="57">
        <v>151</v>
      </c>
      <c r="B534" s="58">
        <f>PRRAS!C546</f>
        <v>533</v>
      </c>
      <c r="C534" s="58">
        <f>PRRAS!D546</f>
        <v>0</v>
      </c>
      <c r="D534" s="58">
        <f>PRRAS!E546</f>
        <v>0</v>
      </c>
      <c r="E534" s="58">
        <v>0</v>
      </c>
      <c r="F534" s="58">
        <v>0</v>
      </c>
      <c r="G534" s="59">
        <f>(B534/1000)*(C534*1+D534*2)</f>
        <v>0</v>
      </c>
      <c r="H534" s="59">
        <f>ABS(C534-ROUND(C534,0))+ABS(D534-ROUND(D534,0))</f>
        <v>0</v>
      </c>
      <c r="I534" s="60">
        <v>0</v>
      </c>
    </row>
    <row r="535" spans="1:9" ht="12.75">
      <c r="A535" s="57">
        <v>151</v>
      </c>
      <c r="B535" s="58">
        <f>PRRAS!C547</f>
        <v>534</v>
      </c>
      <c r="C535" s="58">
        <f>PRRAS!D547</f>
        <v>0</v>
      </c>
      <c r="D535" s="58">
        <f>PRRAS!E547</f>
        <v>0</v>
      </c>
      <c r="E535" s="58">
        <v>0</v>
      </c>
      <c r="F535" s="58">
        <v>0</v>
      </c>
      <c r="G535" s="59">
        <f>(B535/1000)*(C535*1+D535*2)</f>
        <v>0</v>
      </c>
      <c r="H535" s="59">
        <f>ABS(C535-ROUND(C535,0))+ABS(D535-ROUND(D535,0))</f>
        <v>0</v>
      </c>
      <c r="I535" s="60">
        <v>0</v>
      </c>
    </row>
    <row r="536" spans="1:9" ht="12.75">
      <c r="A536" s="57">
        <v>151</v>
      </c>
      <c r="B536" s="58">
        <f>PRRAS!C548</f>
        <v>535</v>
      </c>
      <c r="C536" s="58">
        <f>PRRAS!D548</f>
        <v>0</v>
      </c>
      <c r="D536" s="58">
        <f>PRRAS!E548</f>
        <v>0</v>
      </c>
      <c r="E536" s="58">
        <v>0</v>
      </c>
      <c r="F536" s="58">
        <v>0</v>
      </c>
      <c r="G536" s="59">
        <f>(B536/1000)*(C536*1+D536*2)</f>
        <v>0</v>
      </c>
      <c r="H536" s="59">
        <f>ABS(C536-ROUND(C536,0))+ABS(D536-ROUND(D536,0))</f>
        <v>0</v>
      </c>
      <c r="I536" s="60">
        <v>0</v>
      </c>
    </row>
    <row r="537" spans="1:9" ht="12.75">
      <c r="A537" s="57">
        <v>151</v>
      </c>
      <c r="B537" s="58">
        <f>PRRAS!C549</f>
        <v>536</v>
      </c>
      <c r="C537" s="58">
        <f>PRRAS!D549</f>
        <v>0</v>
      </c>
      <c r="D537" s="58">
        <f>PRRAS!E549</f>
        <v>0</v>
      </c>
      <c r="E537" s="58">
        <v>0</v>
      </c>
      <c r="F537" s="58">
        <v>0</v>
      </c>
      <c r="G537" s="59">
        <f>(B537/1000)*(C537*1+D537*2)</f>
        <v>0</v>
      </c>
      <c r="H537" s="59">
        <f>ABS(C537-ROUND(C537,0))+ABS(D537-ROUND(D537,0))</f>
        <v>0</v>
      </c>
      <c r="I537" s="60">
        <v>0</v>
      </c>
    </row>
    <row r="538" spans="1:9" ht="12.75">
      <c r="A538" s="57">
        <v>151</v>
      </c>
      <c r="B538" s="58">
        <f>PRRAS!C550</f>
        <v>537</v>
      </c>
      <c r="C538" s="58">
        <f>PRRAS!D550</f>
        <v>0</v>
      </c>
      <c r="D538" s="58">
        <f>PRRAS!E550</f>
        <v>0</v>
      </c>
      <c r="E538" s="58">
        <v>0</v>
      </c>
      <c r="F538" s="58">
        <v>0</v>
      </c>
      <c r="G538" s="59">
        <f>(B538/1000)*(C538*1+D538*2)</f>
        <v>0</v>
      </c>
      <c r="H538" s="59">
        <f>ABS(C538-ROUND(C538,0))+ABS(D538-ROUND(D538,0))</f>
        <v>0</v>
      </c>
      <c r="I538" s="60">
        <v>0</v>
      </c>
    </row>
    <row r="539" spans="1:9" ht="12.75">
      <c r="A539" s="57">
        <v>151</v>
      </c>
      <c r="B539" s="58">
        <f>PRRAS!C551</f>
        <v>538</v>
      </c>
      <c r="C539" s="58">
        <f>PRRAS!D551</f>
        <v>0</v>
      </c>
      <c r="D539" s="58">
        <f>PRRAS!E551</f>
        <v>0</v>
      </c>
      <c r="E539" s="58">
        <v>0</v>
      </c>
      <c r="F539" s="58">
        <v>0</v>
      </c>
      <c r="G539" s="59">
        <f>(B539/1000)*(C539*1+D539*2)</f>
        <v>0</v>
      </c>
      <c r="H539" s="59">
        <f>ABS(C539-ROUND(C539,0))+ABS(D539-ROUND(D539,0))</f>
        <v>0</v>
      </c>
      <c r="I539" s="60">
        <v>0</v>
      </c>
    </row>
    <row r="540" spans="1:9" ht="12.75">
      <c r="A540" s="57">
        <v>151</v>
      </c>
      <c r="B540" s="58">
        <f>PRRAS!C552</f>
        <v>539</v>
      </c>
      <c r="C540" s="58">
        <f>PRRAS!D552</f>
        <v>0</v>
      </c>
      <c r="D540" s="58">
        <f>PRRAS!E552</f>
        <v>0</v>
      </c>
      <c r="E540" s="58">
        <v>0</v>
      </c>
      <c r="F540" s="58">
        <v>0</v>
      </c>
      <c r="G540" s="59">
        <f>(B540/1000)*(C540*1+D540*2)</f>
        <v>0</v>
      </c>
      <c r="H540" s="59">
        <f>ABS(C540-ROUND(C540,0))+ABS(D540-ROUND(D540,0))</f>
        <v>0</v>
      </c>
      <c r="I540" s="60">
        <v>0</v>
      </c>
    </row>
    <row r="541" spans="1:9" ht="12.75">
      <c r="A541" s="57">
        <v>151</v>
      </c>
      <c r="B541" s="58">
        <f>PRRAS!C553</f>
        <v>540</v>
      </c>
      <c r="C541" s="58">
        <f>PRRAS!D553</f>
        <v>0</v>
      </c>
      <c r="D541" s="58">
        <f>PRRAS!E553</f>
        <v>0</v>
      </c>
      <c r="E541" s="58">
        <v>0</v>
      </c>
      <c r="F541" s="58">
        <v>0</v>
      </c>
      <c r="G541" s="59">
        <f>(B541/1000)*(C541*1+D541*2)</f>
        <v>0</v>
      </c>
      <c r="H541" s="59">
        <f>ABS(C541-ROUND(C541,0))+ABS(D541-ROUND(D541,0))</f>
        <v>0</v>
      </c>
      <c r="I541" s="60">
        <v>0</v>
      </c>
    </row>
    <row r="542" spans="1:9" ht="12.75">
      <c r="A542" s="57">
        <v>151</v>
      </c>
      <c r="B542" s="58">
        <f>PRRAS!C554</f>
        <v>541</v>
      </c>
      <c r="C542" s="58">
        <f>PRRAS!D554</f>
        <v>0</v>
      </c>
      <c r="D542" s="58">
        <f>PRRAS!E554</f>
        <v>0</v>
      </c>
      <c r="E542" s="58">
        <v>0</v>
      </c>
      <c r="F542" s="58">
        <v>0</v>
      </c>
      <c r="G542" s="59">
        <f>(B542/1000)*(C542*1+D542*2)</f>
        <v>0</v>
      </c>
      <c r="H542" s="59">
        <f>ABS(C542-ROUND(C542,0))+ABS(D542-ROUND(D542,0))</f>
        <v>0</v>
      </c>
      <c r="I542" s="60">
        <v>0</v>
      </c>
    </row>
    <row r="543" spans="1:9" ht="12.75">
      <c r="A543" s="57">
        <v>151</v>
      </c>
      <c r="B543" s="58">
        <f>PRRAS!C555</f>
        <v>542</v>
      </c>
      <c r="C543" s="58">
        <f>PRRAS!D555</f>
        <v>0</v>
      </c>
      <c r="D543" s="58">
        <f>PRRAS!E555</f>
        <v>0</v>
      </c>
      <c r="E543" s="58">
        <v>0</v>
      </c>
      <c r="F543" s="58">
        <v>0</v>
      </c>
      <c r="G543" s="59">
        <f>(B543/1000)*(C543*1+D543*2)</f>
        <v>0</v>
      </c>
      <c r="H543" s="59">
        <f>ABS(C543-ROUND(C543,0))+ABS(D543-ROUND(D543,0))</f>
        <v>0</v>
      </c>
      <c r="I543" s="60">
        <v>0</v>
      </c>
    </row>
    <row r="544" spans="1:9" ht="12.75">
      <c r="A544" s="57">
        <v>151</v>
      </c>
      <c r="B544" s="58">
        <f>PRRAS!C556</f>
        <v>543</v>
      </c>
      <c r="C544" s="58">
        <f>PRRAS!D556</f>
        <v>0</v>
      </c>
      <c r="D544" s="58">
        <f>PRRAS!E556</f>
        <v>0</v>
      </c>
      <c r="E544" s="58">
        <v>0</v>
      </c>
      <c r="F544" s="58">
        <v>0</v>
      </c>
      <c r="G544" s="59">
        <f>(B544/1000)*(C544*1+D544*2)</f>
        <v>0</v>
      </c>
      <c r="H544" s="59">
        <f>ABS(C544-ROUND(C544,0))+ABS(D544-ROUND(D544,0))</f>
        <v>0</v>
      </c>
      <c r="I544" s="60">
        <v>0</v>
      </c>
    </row>
    <row r="545" spans="1:9" ht="12.75">
      <c r="A545" s="57">
        <v>151</v>
      </c>
      <c r="B545" s="58">
        <f>PRRAS!C557</f>
        <v>544</v>
      </c>
      <c r="C545" s="58">
        <f>PRRAS!D557</f>
        <v>0</v>
      </c>
      <c r="D545" s="58">
        <f>PRRAS!E557</f>
        <v>0</v>
      </c>
      <c r="E545" s="58">
        <v>0</v>
      </c>
      <c r="F545" s="58">
        <v>0</v>
      </c>
      <c r="G545" s="59">
        <f>(B545/1000)*(C545*1+D545*2)</f>
        <v>0</v>
      </c>
      <c r="H545" s="59">
        <f>ABS(C545-ROUND(C545,0))+ABS(D545-ROUND(D545,0))</f>
        <v>0</v>
      </c>
      <c r="I545" s="60">
        <v>0</v>
      </c>
    </row>
    <row r="546" spans="1:9" ht="12.75">
      <c r="A546" s="57">
        <v>151</v>
      </c>
      <c r="B546" s="58">
        <f>PRRAS!C558</f>
        <v>545</v>
      </c>
      <c r="C546" s="58">
        <f>PRRAS!D558</f>
        <v>0</v>
      </c>
      <c r="D546" s="58">
        <f>PRRAS!E558</f>
        <v>0</v>
      </c>
      <c r="E546" s="58">
        <v>0</v>
      </c>
      <c r="F546" s="58">
        <v>0</v>
      </c>
      <c r="G546" s="59">
        <f>(B546/1000)*(C546*1+D546*2)</f>
        <v>0</v>
      </c>
      <c r="H546" s="59">
        <f>ABS(C546-ROUND(C546,0))+ABS(D546-ROUND(D546,0))</f>
        <v>0</v>
      </c>
      <c r="I546" s="60">
        <v>0</v>
      </c>
    </row>
    <row r="547" spans="1:9" ht="12.75">
      <c r="A547" s="57">
        <v>151</v>
      </c>
      <c r="B547" s="58">
        <f>PRRAS!C559</f>
        <v>546</v>
      </c>
      <c r="C547" s="58">
        <f>PRRAS!D559</f>
        <v>0</v>
      </c>
      <c r="D547" s="58">
        <f>PRRAS!E559</f>
        <v>0</v>
      </c>
      <c r="E547" s="58">
        <v>0</v>
      </c>
      <c r="F547" s="58">
        <v>0</v>
      </c>
      <c r="G547" s="59">
        <f>(B547/1000)*(C547*1+D547*2)</f>
        <v>0</v>
      </c>
      <c r="H547" s="59">
        <f>ABS(C547-ROUND(C547,0))+ABS(D547-ROUND(D547,0))</f>
        <v>0</v>
      </c>
      <c r="I547" s="60">
        <v>0</v>
      </c>
    </row>
    <row r="548" spans="1:9" ht="12.75">
      <c r="A548" s="57">
        <v>151</v>
      </c>
      <c r="B548" s="58">
        <f>PRRAS!C560</f>
        <v>547</v>
      </c>
      <c r="C548" s="58">
        <f>PRRAS!D560</f>
        <v>0</v>
      </c>
      <c r="D548" s="58">
        <f>PRRAS!E560</f>
        <v>0</v>
      </c>
      <c r="E548" s="58">
        <v>0</v>
      </c>
      <c r="F548" s="58">
        <v>0</v>
      </c>
      <c r="G548" s="59">
        <f>(B548/1000)*(C548*1+D548*2)</f>
        <v>0</v>
      </c>
      <c r="H548" s="59">
        <f>ABS(C548-ROUND(C548,0))+ABS(D548-ROUND(D548,0))</f>
        <v>0</v>
      </c>
      <c r="I548" s="60">
        <v>0</v>
      </c>
    </row>
    <row r="549" spans="1:9" ht="12.75">
      <c r="A549" s="57">
        <v>151</v>
      </c>
      <c r="B549" s="58">
        <f>PRRAS!C561</f>
        <v>548</v>
      </c>
      <c r="C549" s="58">
        <f>PRRAS!D561</f>
        <v>0</v>
      </c>
      <c r="D549" s="58">
        <f>PRRAS!E561</f>
        <v>0</v>
      </c>
      <c r="E549" s="58">
        <v>0</v>
      </c>
      <c r="F549" s="58">
        <v>0</v>
      </c>
      <c r="G549" s="59">
        <f>(B549/1000)*(C549*1+D549*2)</f>
        <v>0</v>
      </c>
      <c r="H549" s="59">
        <f>ABS(C549-ROUND(C549,0))+ABS(D549-ROUND(D549,0))</f>
        <v>0</v>
      </c>
      <c r="I549" s="60">
        <v>0</v>
      </c>
    </row>
    <row r="550" spans="1:9" ht="12.75">
      <c r="A550" s="57">
        <v>151</v>
      </c>
      <c r="B550" s="58">
        <f>PRRAS!C562</f>
        <v>549</v>
      </c>
      <c r="C550" s="58">
        <f>PRRAS!D562</f>
        <v>0</v>
      </c>
      <c r="D550" s="58">
        <f>PRRAS!E562</f>
        <v>0</v>
      </c>
      <c r="E550" s="58">
        <v>0</v>
      </c>
      <c r="F550" s="58">
        <v>0</v>
      </c>
      <c r="G550" s="59">
        <f>(B550/1000)*(C550*1+D550*2)</f>
        <v>0</v>
      </c>
      <c r="H550" s="59">
        <f>ABS(C550-ROUND(C550,0))+ABS(D550-ROUND(D550,0))</f>
        <v>0</v>
      </c>
      <c r="I550" s="60">
        <v>0</v>
      </c>
    </row>
    <row r="551" spans="1:9" ht="12.75">
      <c r="A551" s="57">
        <v>151</v>
      </c>
      <c r="B551" s="58">
        <f>PRRAS!C563</f>
        <v>550</v>
      </c>
      <c r="C551" s="58">
        <f>PRRAS!D563</f>
        <v>0</v>
      </c>
      <c r="D551" s="58">
        <f>PRRAS!E563</f>
        <v>0</v>
      </c>
      <c r="E551" s="58">
        <v>0</v>
      </c>
      <c r="F551" s="58">
        <v>0</v>
      </c>
      <c r="G551" s="59">
        <f>(B551/1000)*(C551*1+D551*2)</f>
        <v>0</v>
      </c>
      <c r="H551" s="59">
        <f>ABS(C551-ROUND(C551,0))+ABS(D551-ROUND(D551,0))</f>
        <v>0</v>
      </c>
      <c r="I551" s="60">
        <v>0</v>
      </c>
    </row>
    <row r="552" spans="1:9" ht="12.75">
      <c r="A552" s="57">
        <v>151</v>
      </c>
      <c r="B552" s="58">
        <f>PRRAS!C564</f>
        <v>551</v>
      </c>
      <c r="C552" s="58">
        <f>PRRAS!D564</f>
        <v>0</v>
      </c>
      <c r="D552" s="58">
        <f>PRRAS!E564</f>
        <v>0</v>
      </c>
      <c r="E552" s="58">
        <v>0</v>
      </c>
      <c r="F552" s="58">
        <v>0</v>
      </c>
      <c r="G552" s="59">
        <f>(B552/1000)*(C552*1+D552*2)</f>
        <v>0</v>
      </c>
      <c r="H552" s="59">
        <f>ABS(C552-ROUND(C552,0))+ABS(D552-ROUND(D552,0))</f>
        <v>0</v>
      </c>
      <c r="I552" s="60">
        <v>0</v>
      </c>
    </row>
    <row r="553" spans="1:9" ht="12.75">
      <c r="A553" s="57">
        <v>151</v>
      </c>
      <c r="B553" s="58">
        <f>PRRAS!C565</f>
        <v>552</v>
      </c>
      <c r="C553" s="58">
        <f>PRRAS!D565</f>
        <v>0</v>
      </c>
      <c r="D553" s="58">
        <f>PRRAS!E565</f>
        <v>0</v>
      </c>
      <c r="E553" s="58">
        <v>0</v>
      </c>
      <c r="F553" s="58">
        <v>0</v>
      </c>
      <c r="G553" s="59">
        <f>(B553/1000)*(C553*1+D553*2)</f>
        <v>0</v>
      </c>
      <c r="H553" s="59">
        <f>ABS(C553-ROUND(C553,0))+ABS(D553-ROUND(D553,0))</f>
        <v>0</v>
      </c>
      <c r="I553" s="60">
        <v>0</v>
      </c>
    </row>
    <row r="554" spans="1:9" ht="12.75">
      <c r="A554" s="57">
        <v>151</v>
      </c>
      <c r="B554" s="58">
        <f>PRRAS!C566</f>
        <v>553</v>
      </c>
      <c r="C554" s="58">
        <f>PRRAS!D566</f>
        <v>0</v>
      </c>
      <c r="D554" s="58">
        <f>PRRAS!E566</f>
        <v>0</v>
      </c>
      <c r="E554" s="58">
        <v>0</v>
      </c>
      <c r="F554" s="58">
        <v>0</v>
      </c>
      <c r="G554" s="59">
        <f>(B554/1000)*(C554*1+D554*2)</f>
        <v>0</v>
      </c>
      <c r="H554" s="59">
        <f>ABS(C554-ROUND(C554,0))+ABS(D554-ROUND(D554,0))</f>
        <v>0</v>
      </c>
      <c r="I554" s="60">
        <v>0</v>
      </c>
    </row>
    <row r="555" spans="1:9" ht="12.75">
      <c r="A555" s="57">
        <v>151</v>
      </c>
      <c r="B555" s="58">
        <f>PRRAS!C567</f>
        <v>554</v>
      </c>
      <c r="C555" s="58">
        <f>PRRAS!D567</f>
        <v>0</v>
      </c>
      <c r="D555" s="58">
        <f>PRRAS!E567</f>
        <v>0</v>
      </c>
      <c r="E555" s="58">
        <v>0</v>
      </c>
      <c r="F555" s="58">
        <v>0</v>
      </c>
      <c r="G555" s="59">
        <f>(B555/1000)*(C555*1+D555*2)</f>
        <v>0</v>
      </c>
      <c r="H555" s="59">
        <f>ABS(C555-ROUND(C555,0))+ABS(D555-ROUND(D555,0))</f>
        <v>0</v>
      </c>
      <c r="I555" s="60">
        <v>0</v>
      </c>
    </row>
    <row r="556" spans="1:9" ht="12.75">
      <c r="A556" s="57">
        <v>151</v>
      </c>
      <c r="B556" s="58">
        <f>PRRAS!C568</f>
        <v>555</v>
      </c>
      <c r="C556" s="58">
        <f>PRRAS!D568</f>
        <v>0</v>
      </c>
      <c r="D556" s="58">
        <f>PRRAS!E568</f>
        <v>0</v>
      </c>
      <c r="E556" s="58">
        <v>0</v>
      </c>
      <c r="F556" s="58">
        <v>0</v>
      </c>
      <c r="G556" s="59">
        <f>(B556/1000)*(C556*1+D556*2)</f>
        <v>0</v>
      </c>
      <c r="H556" s="59">
        <f>ABS(C556-ROUND(C556,0))+ABS(D556-ROUND(D556,0))</f>
        <v>0</v>
      </c>
      <c r="I556" s="60">
        <v>0</v>
      </c>
    </row>
    <row r="557" spans="1:9" ht="12.75">
      <c r="A557" s="57">
        <v>151</v>
      </c>
      <c r="B557" s="58">
        <f>PRRAS!C569</f>
        <v>556</v>
      </c>
      <c r="C557" s="58">
        <f>PRRAS!D569</f>
        <v>0</v>
      </c>
      <c r="D557" s="58">
        <f>PRRAS!E569</f>
        <v>0</v>
      </c>
      <c r="E557" s="58">
        <v>0</v>
      </c>
      <c r="F557" s="58">
        <v>0</v>
      </c>
      <c r="G557" s="59">
        <f>(B557/1000)*(C557*1+D557*2)</f>
        <v>0</v>
      </c>
      <c r="H557" s="59">
        <f>ABS(C557-ROUND(C557,0))+ABS(D557-ROUND(D557,0))</f>
        <v>0</v>
      </c>
      <c r="I557" s="60">
        <v>0</v>
      </c>
    </row>
    <row r="558" spans="1:9" ht="12.75">
      <c r="A558" s="57">
        <v>151</v>
      </c>
      <c r="B558" s="58">
        <f>PRRAS!C570</f>
        <v>557</v>
      </c>
      <c r="C558" s="58">
        <f>PRRAS!D570</f>
        <v>0</v>
      </c>
      <c r="D558" s="58">
        <f>PRRAS!E570</f>
        <v>0</v>
      </c>
      <c r="E558" s="58">
        <v>0</v>
      </c>
      <c r="F558" s="58">
        <v>0</v>
      </c>
      <c r="G558" s="59">
        <f>(B558/1000)*(C558*1+D558*2)</f>
        <v>0</v>
      </c>
      <c r="H558" s="59">
        <f>ABS(C558-ROUND(C558,0))+ABS(D558-ROUND(D558,0))</f>
        <v>0</v>
      </c>
      <c r="I558" s="60">
        <v>0</v>
      </c>
    </row>
    <row r="559" spans="1:9" ht="12.75">
      <c r="A559" s="57">
        <v>151</v>
      </c>
      <c r="B559" s="58">
        <f>PRRAS!C571</f>
        <v>558</v>
      </c>
      <c r="C559" s="58">
        <f>PRRAS!D571</f>
        <v>0</v>
      </c>
      <c r="D559" s="58">
        <f>PRRAS!E571</f>
        <v>0</v>
      </c>
      <c r="E559" s="58">
        <v>0</v>
      </c>
      <c r="F559" s="58">
        <v>0</v>
      </c>
      <c r="G559" s="59">
        <f>(B559/1000)*(C559*1+D559*2)</f>
        <v>0</v>
      </c>
      <c r="H559" s="59">
        <f>ABS(C559-ROUND(C559,0))+ABS(D559-ROUND(D559,0))</f>
        <v>0</v>
      </c>
      <c r="I559" s="60">
        <v>0</v>
      </c>
    </row>
    <row r="560" spans="1:9" ht="12.75">
      <c r="A560" s="57">
        <v>151</v>
      </c>
      <c r="B560" s="58">
        <f>PRRAS!C572</f>
        <v>559</v>
      </c>
      <c r="C560" s="58">
        <f>PRRAS!D572</f>
        <v>0</v>
      </c>
      <c r="D560" s="58">
        <f>PRRAS!E572</f>
        <v>0</v>
      </c>
      <c r="E560" s="58">
        <v>0</v>
      </c>
      <c r="F560" s="58">
        <v>0</v>
      </c>
      <c r="G560" s="59">
        <f>(B560/1000)*(C560*1+D560*2)</f>
        <v>0</v>
      </c>
      <c r="H560" s="59">
        <f>ABS(C560-ROUND(C560,0))+ABS(D560-ROUND(D560,0))</f>
        <v>0</v>
      </c>
      <c r="I560" s="60">
        <v>0</v>
      </c>
    </row>
    <row r="561" spans="1:9" ht="12.75">
      <c r="A561" s="57">
        <v>151</v>
      </c>
      <c r="B561" s="58">
        <f>PRRAS!C573</f>
        <v>560</v>
      </c>
      <c r="C561" s="58">
        <f>PRRAS!D573</f>
        <v>0</v>
      </c>
      <c r="D561" s="58">
        <f>PRRAS!E573</f>
        <v>0</v>
      </c>
      <c r="E561" s="58">
        <v>0</v>
      </c>
      <c r="F561" s="58">
        <v>0</v>
      </c>
      <c r="G561" s="59">
        <f>(B561/1000)*(C561*1+D561*2)</f>
        <v>0</v>
      </c>
      <c r="H561" s="59">
        <f>ABS(C561-ROUND(C561,0))+ABS(D561-ROUND(D561,0))</f>
        <v>0</v>
      </c>
      <c r="I561" s="60">
        <v>0</v>
      </c>
    </row>
    <row r="562" spans="1:9" ht="12.75">
      <c r="A562" s="57">
        <v>151</v>
      </c>
      <c r="B562" s="58">
        <f>PRRAS!C574</f>
        <v>561</v>
      </c>
      <c r="C562" s="58">
        <f>PRRAS!D574</f>
        <v>0</v>
      </c>
      <c r="D562" s="58">
        <f>PRRAS!E574</f>
        <v>0</v>
      </c>
      <c r="E562" s="58">
        <v>0</v>
      </c>
      <c r="F562" s="58">
        <v>0</v>
      </c>
      <c r="G562" s="59">
        <f>(B562/1000)*(C562*1+D562*2)</f>
        <v>0</v>
      </c>
      <c r="H562" s="59">
        <f>ABS(C562-ROUND(C562,0))+ABS(D562-ROUND(D562,0))</f>
        <v>0</v>
      </c>
      <c r="I562" s="60">
        <v>0</v>
      </c>
    </row>
    <row r="563" spans="1:9" ht="12.75">
      <c r="A563" s="57">
        <v>151</v>
      </c>
      <c r="B563" s="58">
        <f>PRRAS!C575</f>
        <v>562</v>
      </c>
      <c r="C563" s="58">
        <f>PRRAS!D575</f>
        <v>0</v>
      </c>
      <c r="D563" s="58">
        <f>PRRAS!E575</f>
        <v>0</v>
      </c>
      <c r="E563" s="58">
        <v>0</v>
      </c>
      <c r="F563" s="58">
        <v>0</v>
      </c>
      <c r="G563" s="59">
        <f>(B563/1000)*(C563*1+D563*2)</f>
        <v>0</v>
      </c>
      <c r="H563" s="59">
        <f>ABS(C563-ROUND(C563,0))+ABS(D563-ROUND(D563,0))</f>
        <v>0</v>
      </c>
      <c r="I563" s="60">
        <v>0</v>
      </c>
    </row>
    <row r="564" spans="1:9" ht="12.75">
      <c r="A564" s="57">
        <v>151</v>
      </c>
      <c r="B564" s="58">
        <f>PRRAS!C576</f>
        <v>563</v>
      </c>
      <c r="C564" s="58">
        <f>PRRAS!D576</f>
        <v>0</v>
      </c>
      <c r="D564" s="58">
        <f>PRRAS!E576</f>
        <v>0</v>
      </c>
      <c r="E564" s="58">
        <v>0</v>
      </c>
      <c r="F564" s="58">
        <v>0</v>
      </c>
      <c r="G564" s="59">
        <f>(B564/1000)*(C564*1+D564*2)</f>
        <v>0</v>
      </c>
      <c r="H564" s="59">
        <f>ABS(C564-ROUND(C564,0))+ABS(D564-ROUND(D564,0))</f>
        <v>0</v>
      </c>
      <c r="I564" s="60">
        <v>0</v>
      </c>
    </row>
    <row r="565" spans="1:9" ht="12.75">
      <c r="A565" s="57">
        <v>151</v>
      </c>
      <c r="B565" s="58">
        <f>PRRAS!C577</f>
        <v>564</v>
      </c>
      <c r="C565" s="58">
        <f>PRRAS!D577</f>
        <v>0</v>
      </c>
      <c r="D565" s="58">
        <f>PRRAS!E577</f>
        <v>0</v>
      </c>
      <c r="E565" s="58">
        <v>0</v>
      </c>
      <c r="F565" s="58">
        <v>0</v>
      </c>
      <c r="G565" s="59">
        <f>(B565/1000)*(C565*1+D565*2)</f>
        <v>0</v>
      </c>
      <c r="H565" s="59">
        <f>ABS(C565-ROUND(C565,0))+ABS(D565-ROUND(D565,0))</f>
        <v>0</v>
      </c>
      <c r="I565" s="60">
        <v>0</v>
      </c>
    </row>
    <row r="566" spans="1:9" ht="12.75">
      <c r="A566" s="57">
        <v>151</v>
      </c>
      <c r="B566" s="58">
        <f>PRRAS!C578</f>
        <v>565</v>
      </c>
      <c r="C566" s="58">
        <f>PRRAS!D578</f>
        <v>0</v>
      </c>
      <c r="D566" s="58">
        <f>PRRAS!E578</f>
        <v>0</v>
      </c>
      <c r="E566" s="58">
        <v>0</v>
      </c>
      <c r="F566" s="58">
        <v>0</v>
      </c>
      <c r="G566" s="59">
        <f>(B566/1000)*(C566*1+D566*2)</f>
        <v>0</v>
      </c>
      <c r="H566" s="59">
        <f>ABS(C566-ROUND(C566,0))+ABS(D566-ROUND(D566,0))</f>
        <v>0</v>
      </c>
      <c r="I566" s="60">
        <v>0</v>
      </c>
    </row>
    <row r="567" spans="1:9" ht="12.75">
      <c r="A567" s="57">
        <v>151</v>
      </c>
      <c r="B567" s="58">
        <f>PRRAS!C579</f>
        <v>566</v>
      </c>
      <c r="C567" s="58">
        <f>PRRAS!D579</f>
        <v>0</v>
      </c>
      <c r="D567" s="58">
        <f>PRRAS!E579</f>
        <v>0</v>
      </c>
      <c r="E567" s="58">
        <v>0</v>
      </c>
      <c r="F567" s="58">
        <v>0</v>
      </c>
      <c r="G567" s="59">
        <f>(B567/1000)*(C567*1+D567*2)</f>
        <v>0</v>
      </c>
      <c r="H567" s="59">
        <f>ABS(C567-ROUND(C567,0))+ABS(D567-ROUND(D567,0))</f>
        <v>0</v>
      </c>
      <c r="I567" s="60">
        <v>0</v>
      </c>
    </row>
    <row r="568" spans="1:9" ht="12.75">
      <c r="A568" s="57">
        <v>151</v>
      </c>
      <c r="B568" s="58">
        <f>PRRAS!C580</f>
        <v>567</v>
      </c>
      <c r="C568" s="58">
        <f>PRRAS!D580</f>
        <v>0</v>
      </c>
      <c r="D568" s="58">
        <f>PRRAS!E580</f>
        <v>0</v>
      </c>
      <c r="E568" s="58">
        <v>0</v>
      </c>
      <c r="F568" s="58">
        <v>0</v>
      </c>
      <c r="G568" s="59">
        <f>(B568/1000)*(C568*1+D568*2)</f>
        <v>0</v>
      </c>
      <c r="H568" s="59">
        <f>ABS(C568-ROUND(C568,0))+ABS(D568-ROUND(D568,0))</f>
        <v>0</v>
      </c>
      <c r="I568" s="60">
        <v>0</v>
      </c>
    </row>
    <row r="569" spans="1:9" ht="12.75">
      <c r="A569" s="57">
        <v>151</v>
      </c>
      <c r="B569" s="58">
        <f>PRRAS!C581</f>
        <v>568</v>
      </c>
      <c r="C569" s="58">
        <f>PRRAS!D581</f>
        <v>0</v>
      </c>
      <c r="D569" s="58">
        <f>PRRAS!E581</f>
        <v>0</v>
      </c>
      <c r="E569" s="58">
        <v>0</v>
      </c>
      <c r="F569" s="58">
        <v>0</v>
      </c>
      <c r="G569" s="59">
        <f>(B569/1000)*(C569*1+D569*2)</f>
        <v>0</v>
      </c>
      <c r="H569" s="59">
        <f>ABS(C569-ROUND(C569,0))+ABS(D569-ROUND(D569,0))</f>
        <v>0</v>
      </c>
      <c r="I569" s="60">
        <v>0</v>
      </c>
    </row>
    <row r="570" spans="1:9" ht="12.75">
      <c r="A570" s="57">
        <v>151</v>
      </c>
      <c r="B570" s="58">
        <f>PRRAS!C582</f>
        <v>569</v>
      </c>
      <c r="C570" s="58">
        <f>PRRAS!D582</f>
        <v>0</v>
      </c>
      <c r="D570" s="58">
        <f>PRRAS!E582</f>
        <v>0</v>
      </c>
      <c r="E570" s="58">
        <v>0</v>
      </c>
      <c r="F570" s="58">
        <v>0</v>
      </c>
      <c r="G570" s="59">
        <f>(B570/1000)*(C570*1+D570*2)</f>
        <v>0</v>
      </c>
      <c r="H570" s="59">
        <f>ABS(C570-ROUND(C570,0))+ABS(D570-ROUND(D570,0))</f>
        <v>0</v>
      </c>
      <c r="I570" s="60">
        <v>0</v>
      </c>
    </row>
    <row r="571" spans="1:9" ht="12.75">
      <c r="A571" s="57">
        <v>151</v>
      </c>
      <c r="B571" s="58">
        <f>PRRAS!C583</f>
        <v>570</v>
      </c>
      <c r="C571" s="58">
        <f>PRRAS!D583</f>
        <v>0</v>
      </c>
      <c r="D571" s="58">
        <f>PRRAS!E583</f>
        <v>0</v>
      </c>
      <c r="E571" s="58">
        <v>0</v>
      </c>
      <c r="F571" s="58">
        <v>0</v>
      </c>
      <c r="G571" s="59">
        <f>(B571/1000)*(C571*1+D571*2)</f>
        <v>0</v>
      </c>
      <c r="H571" s="59">
        <f>ABS(C571-ROUND(C571,0))+ABS(D571-ROUND(D571,0))</f>
        <v>0</v>
      </c>
      <c r="I571" s="60">
        <v>0</v>
      </c>
    </row>
    <row r="572" spans="1:9" ht="12.75">
      <c r="A572" s="57">
        <v>151</v>
      </c>
      <c r="B572" s="58">
        <f>PRRAS!C584</f>
        <v>571</v>
      </c>
      <c r="C572" s="58">
        <f>PRRAS!D584</f>
        <v>0</v>
      </c>
      <c r="D572" s="58">
        <f>PRRAS!E584</f>
        <v>0</v>
      </c>
      <c r="E572" s="58">
        <v>0</v>
      </c>
      <c r="F572" s="58">
        <v>0</v>
      </c>
      <c r="G572" s="59">
        <f>(B572/1000)*(C572*1+D572*2)</f>
        <v>0</v>
      </c>
      <c r="H572" s="59">
        <f>ABS(C572-ROUND(C572,0))+ABS(D572-ROUND(D572,0))</f>
        <v>0</v>
      </c>
      <c r="I572" s="60">
        <v>0</v>
      </c>
    </row>
    <row r="573" spans="1:9" ht="12.75">
      <c r="A573" s="57">
        <v>151</v>
      </c>
      <c r="B573" s="58">
        <f>PRRAS!C585</f>
        <v>572</v>
      </c>
      <c r="C573" s="58">
        <f>PRRAS!D585</f>
        <v>0</v>
      </c>
      <c r="D573" s="58">
        <f>PRRAS!E585</f>
        <v>0</v>
      </c>
      <c r="E573" s="58">
        <v>0</v>
      </c>
      <c r="F573" s="58">
        <v>0</v>
      </c>
      <c r="G573" s="59">
        <f>(B573/1000)*(C573*1+D573*2)</f>
        <v>0</v>
      </c>
      <c r="H573" s="59">
        <f>ABS(C573-ROUND(C573,0))+ABS(D573-ROUND(D573,0))</f>
        <v>0</v>
      </c>
      <c r="I573" s="60">
        <v>0</v>
      </c>
    </row>
    <row r="574" spans="1:9" ht="12.75">
      <c r="A574" s="57">
        <v>151</v>
      </c>
      <c r="B574" s="58">
        <f>PRRAS!C586</f>
        <v>573</v>
      </c>
      <c r="C574" s="58">
        <f>PRRAS!D586</f>
        <v>0</v>
      </c>
      <c r="D574" s="58">
        <f>PRRAS!E586</f>
        <v>0</v>
      </c>
      <c r="E574" s="58">
        <v>0</v>
      </c>
      <c r="F574" s="58">
        <v>0</v>
      </c>
      <c r="G574" s="59">
        <f>(B574/1000)*(C574*1+D574*2)</f>
        <v>0</v>
      </c>
      <c r="H574" s="59">
        <f>ABS(C574-ROUND(C574,0))+ABS(D574-ROUND(D574,0))</f>
        <v>0</v>
      </c>
      <c r="I574" s="60">
        <v>0</v>
      </c>
    </row>
    <row r="575" spans="1:9" ht="12.75">
      <c r="A575" s="57">
        <v>151</v>
      </c>
      <c r="B575" s="58">
        <f>PRRAS!C587</f>
        <v>574</v>
      </c>
      <c r="C575" s="58">
        <f>PRRAS!D587</f>
        <v>0</v>
      </c>
      <c r="D575" s="58">
        <f>PRRAS!E587</f>
        <v>0</v>
      </c>
      <c r="E575" s="58">
        <v>0</v>
      </c>
      <c r="F575" s="58">
        <v>0</v>
      </c>
      <c r="G575" s="59">
        <f>(B575/1000)*(C575*1+D575*2)</f>
        <v>0</v>
      </c>
      <c r="H575" s="59">
        <f>ABS(C575-ROUND(C575,0))+ABS(D575-ROUND(D575,0))</f>
        <v>0</v>
      </c>
      <c r="I575" s="60">
        <v>0</v>
      </c>
    </row>
    <row r="576" spans="1:9" ht="12.75">
      <c r="A576" s="57">
        <v>151</v>
      </c>
      <c r="B576" s="58">
        <f>PRRAS!C588</f>
        <v>575</v>
      </c>
      <c r="C576" s="58">
        <f>PRRAS!D588</f>
        <v>0</v>
      </c>
      <c r="D576" s="58">
        <f>PRRAS!E588</f>
        <v>0</v>
      </c>
      <c r="E576" s="58">
        <v>0</v>
      </c>
      <c r="F576" s="58">
        <v>0</v>
      </c>
      <c r="G576" s="59">
        <f>(B576/1000)*(C576*1+D576*2)</f>
        <v>0</v>
      </c>
      <c r="H576" s="59">
        <f>ABS(C576-ROUND(C576,0))+ABS(D576-ROUND(D576,0))</f>
        <v>0</v>
      </c>
      <c r="I576" s="60">
        <v>0</v>
      </c>
    </row>
    <row r="577" spans="1:9" ht="12.75">
      <c r="A577" s="57">
        <v>151</v>
      </c>
      <c r="B577" s="58">
        <f>PRRAS!C589</f>
        <v>576</v>
      </c>
      <c r="C577" s="58">
        <f>PRRAS!D589</f>
        <v>0</v>
      </c>
      <c r="D577" s="58">
        <f>PRRAS!E589</f>
        <v>0</v>
      </c>
      <c r="E577" s="58">
        <v>0</v>
      </c>
      <c r="F577" s="58">
        <v>0</v>
      </c>
      <c r="G577" s="59">
        <f>(B577/1000)*(C577*1+D577*2)</f>
        <v>0</v>
      </c>
      <c r="H577" s="59">
        <f>ABS(C577-ROUND(C577,0))+ABS(D577-ROUND(D577,0))</f>
        <v>0</v>
      </c>
      <c r="I577" s="60">
        <v>0</v>
      </c>
    </row>
    <row r="578" spans="1:9" ht="12.75">
      <c r="A578" s="57">
        <v>151</v>
      </c>
      <c r="B578" s="58">
        <f>PRRAS!C590</f>
        <v>577</v>
      </c>
      <c r="C578" s="58">
        <f>PRRAS!D590</f>
        <v>0</v>
      </c>
      <c r="D578" s="58">
        <f>PRRAS!E590</f>
        <v>0</v>
      </c>
      <c r="E578" s="58">
        <v>0</v>
      </c>
      <c r="F578" s="58">
        <v>0</v>
      </c>
      <c r="G578" s="59">
        <f t="shared" si="18" ref="G578:G641">(B578/1000)*(C578*1+D578*2)</f>
        <v>0</v>
      </c>
      <c r="H578" s="59">
        <f t="shared" si="19" ref="H578:H641">ABS(C578-ROUND(C578,0))+ABS(D578-ROUND(D578,0))</f>
        <v>0</v>
      </c>
      <c r="I578" s="60">
        <v>0</v>
      </c>
    </row>
    <row r="579" spans="1:9" ht="12.75">
      <c r="A579" s="57">
        <v>151</v>
      </c>
      <c r="B579" s="58">
        <f>PRRAS!C591</f>
        <v>578</v>
      </c>
      <c r="C579" s="58">
        <f>PRRAS!D591</f>
        <v>0</v>
      </c>
      <c r="D579" s="58">
        <f>PRRAS!E591</f>
        <v>0</v>
      </c>
      <c r="E579" s="58">
        <v>0</v>
      </c>
      <c r="F579" s="58">
        <v>0</v>
      </c>
      <c r="G579" s="59">
        <f>(B579/1000)*(C579*1+D579*2)</f>
        <v>0</v>
      </c>
      <c r="H579" s="59">
        <f>ABS(C579-ROUND(C579,0))+ABS(D579-ROUND(D579,0))</f>
        <v>0</v>
      </c>
      <c r="I579" s="60">
        <v>0</v>
      </c>
    </row>
    <row r="580" spans="1:9" ht="12.75">
      <c r="A580" s="57">
        <v>151</v>
      </c>
      <c r="B580" s="58">
        <f>PRRAS!C592</f>
        <v>579</v>
      </c>
      <c r="C580" s="58">
        <f>PRRAS!D592</f>
        <v>0</v>
      </c>
      <c r="D580" s="58">
        <f>PRRAS!E592</f>
        <v>0</v>
      </c>
      <c r="E580" s="58">
        <v>0</v>
      </c>
      <c r="F580" s="58">
        <v>0</v>
      </c>
      <c r="G580" s="59">
        <f>(B580/1000)*(C580*1+D580*2)</f>
        <v>0</v>
      </c>
      <c r="H580" s="59">
        <f>ABS(C580-ROUND(C580,0))+ABS(D580-ROUND(D580,0))</f>
        <v>0</v>
      </c>
      <c r="I580" s="60">
        <v>0</v>
      </c>
    </row>
    <row r="581" spans="1:9" ht="12.75">
      <c r="A581" s="57">
        <v>151</v>
      </c>
      <c r="B581" s="58">
        <f>PRRAS!C593</f>
        <v>580</v>
      </c>
      <c r="C581" s="58">
        <f>PRRAS!D593</f>
        <v>0</v>
      </c>
      <c r="D581" s="58">
        <f>PRRAS!E593</f>
        <v>0</v>
      </c>
      <c r="E581" s="58">
        <v>0</v>
      </c>
      <c r="F581" s="58">
        <v>0</v>
      </c>
      <c r="G581" s="59">
        <f>(B581/1000)*(C581*1+D581*2)</f>
        <v>0</v>
      </c>
      <c r="H581" s="59">
        <f>ABS(C581-ROUND(C581,0))+ABS(D581-ROUND(D581,0))</f>
        <v>0</v>
      </c>
      <c r="I581" s="60">
        <v>0</v>
      </c>
    </row>
    <row r="582" spans="1:9" ht="12.75">
      <c r="A582" s="57">
        <v>151</v>
      </c>
      <c r="B582" s="58">
        <f>PRRAS!C594</f>
        <v>581</v>
      </c>
      <c r="C582" s="58">
        <f>PRRAS!D594</f>
        <v>0</v>
      </c>
      <c r="D582" s="58">
        <f>PRRAS!E594</f>
        <v>0</v>
      </c>
      <c r="E582" s="58">
        <v>0</v>
      </c>
      <c r="F582" s="58">
        <v>0</v>
      </c>
      <c r="G582" s="59">
        <f>(B582/1000)*(C582*1+D582*2)</f>
        <v>0</v>
      </c>
      <c r="H582" s="59">
        <f>ABS(C582-ROUND(C582,0))+ABS(D582-ROUND(D582,0))</f>
        <v>0</v>
      </c>
      <c r="I582" s="60">
        <v>0</v>
      </c>
    </row>
    <row r="583" spans="1:9" ht="12.75">
      <c r="A583" s="57">
        <v>151</v>
      </c>
      <c r="B583" s="58">
        <f>PRRAS!C595</f>
        <v>582</v>
      </c>
      <c r="C583" s="58">
        <f>PRRAS!D595</f>
        <v>0</v>
      </c>
      <c r="D583" s="58">
        <f>PRRAS!E595</f>
        <v>0</v>
      </c>
      <c r="E583" s="58">
        <v>0</v>
      </c>
      <c r="F583" s="58">
        <v>0</v>
      </c>
      <c r="G583" s="59">
        <f>(B583/1000)*(C583*1+D583*2)</f>
        <v>0</v>
      </c>
      <c r="H583" s="59">
        <f>ABS(C583-ROUND(C583,0))+ABS(D583-ROUND(D583,0))</f>
        <v>0</v>
      </c>
      <c r="I583" s="60">
        <v>0</v>
      </c>
    </row>
    <row r="584" spans="1:9" ht="12.75">
      <c r="A584" s="57">
        <v>151</v>
      </c>
      <c r="B584" s="58">
        <f>PRRAS!C596</f>
        <v>583</v>
      </c>
      <c r="C584" s="58">
        <f>PRRAS!D596</f>
        <v>7082451</v>
      </c>
      <c r="D584" s="58">
        <f>PRRAS!E596</f>
        <v>5552068</v>
      </c>
      <c r="E584" s="58">
        <v>0</v>
      </c>
      <c r="F584" s="58">
        <v>0</v>
      </c>
      <c r="G584" s="59">
        <f>(B584/1000)*(C584*1+D584*2)</f>
        <v>10602780.220999999</v>
      </c>
      <c r="H584" s="59">
        <f>ABS(C584-ROUND(C584,0))+ABS(D584-ROUND(D584,0))</f>
        <v>0</v>
      </c>
      <c r="I584" s="60">
        <v>0</v>
      </c>
    </row>
    <row r="585" spans="1:9" ht="12.75">
      <c r="A585" s="57">
        <v>151</v>
      </c>
      <c r="B585" s="58">
        <f>PRRAS!C597</f>
        <v>584</v>
      </c>
      <c r="C585" s="58">
        <f>PRRAS!D597</f>
        <v>0</v>
      </c>
      <c r="D585" s="58">
        <f>PRRAS!E597</f>
        <v>0</v>
      </c>
      <c r="E585" s="58">
        <v>0</v>
      </c>
      <c r="F585" s="58">
        <v>0</v>
      </c>
      <c r="G585" s="59">
        <f>(B585/1000)*(C585*1+D585*2)</f>
        <v>0</v>
      </c>
      <c r="H585" s="59">
        <f>ABS(C585-ROUND(C585,0))+ABS(D585-ROUND(D585,0))</f>
        <v>0</v>
      </c>
      <c r="I585" s="60">
        <v>0</v>
      </c>
    </row>
    <row r="586" spans="1:9" ht="12.75">
      <c r="A586" s="57">
        <v>151</v>
      </c>
      <c r="B586" s="58">
        <f>PRRAS!C598</f>
        <v>585</v>
      </c>
      <c r="C586" s="58">
        <f>PRRAS!D598</f>
        <v>0</v>
      </c>
      <c r="D586" s="58">
        <f>PRRAS!E598</f>
        <v>0</v>
      </c>
      <c r="E586" s="58">
        <v>0</v>
      </c>
      <c r="F586" s="58">
        <v>0</v>
      </c>
      <c r="G586" s="59">
        <f>(B586/1000)*(C586*1+D586*2)</f>
        <v>0</v>
      </c>
      <c r="H586" s="59">
        <f>ABS(C586-ROUND(C586,0))+ABS(D586-ROUND(D586,0))</f>
        <v>0</v>
      </c>
      <c r="I586" s="60">
        <v>0</v>
      </c>
    </row>
    <row r="587" spans="1:9" ht="12.75">
      <c r="A587" s="57">
        <v>151</v>
      </c>
      <c r="B587" s="58">
        <f>PRRAS!C599</f>
        <v>586</v>
      </c>
      <c r="C587" s="58">
        <f>PRRAS!D599</f>
        <v>0</v>
      </c>
      <c r="D587" s="58">
        <f>PRRAS!E599</f>
        <v>0</v>
      </c>
      <c r="E587" s="58">
        <v>0</v>
      </c>
      <c r="F587" s="58">
        <v>0</v>
      </c>
      <c r="G587" s="59">
        <f>(B587/1000)*(C587*1+D587*2)</f>
        <v>0</v>
      </c>
      <c r="H587" s="59">
        <f>ABS(C587-ROUND(C587,0))+ABS(D587-ROUND(D587,0))</f>
        <v>0</v>
      </c>
      <c r="I587" s="60">
        <v>0</v>
      </c>
    </row>
    <row r="588" spans="1:9" ht="12.75">
      <c r="A588" s="57">
        <v>151</v>
      </c>
      <c r="B588" s="58">
        <f>PRRAS!C600</f>
        <v>587</v>
      </c>
      <c r="C588" s="58">
        <f>PRRAS!D600</f>
        <v>0</v>
      </c>
      <c r="D588" s="58">
        <f>PRRAS!E600</f>
        <v>0</v>
      </c>
      <c r="E588" s="58">
        <v>0</v>
      </c>
      <c r="F588" s="58">
        <v>0</v>
      </c>
      <c r="G588" s="59">
        <f>(B588/1000)*(C588*1+D588*2)</f>
        <v>0</v>
      </c>
      <c r="H588" s="59">
        <f>ABS(C588-ROUND(C588,0))+ABS(D588-ROUND(D588,0))</f>
        <v>0</v>
      </c>
      <c r="I588" s="60">
        <v>0</v>
      </c>
    </row>
    <row r="589" spans="1:9" ht="12.75">
      <c r="A589" s="57">
        <v>151</v>
      </c>
      <c r="B589" s="58">
        <f>PRRAS!C601</f>
        <v>588</v>
      </c>
      <c r="C589" s="58">
        <f>PRRAS!D601</f>
        <v>0</v>
      </c>
      <c r="D589" s="58">
        <f>PRRAS!E601</f>
        <v>0</v>
      </c>
      <c r="E589" s="58">
        <v>0</v>
      </c>
      <c r="F589" s="58">
        <v>0</v>
      </c>
      <c r="G589" s="59">
        <f>(B589/1000)*(C589*1+D589*2)</f>
        <v>0</v>
      </c>
      <c r="H589" s="59">
        <f>ABS(C589-ROUND(C589,0))+ABS(D589-ROUND(D589,0))</f>
        <v>0</v>
      </c>
      <c r="I589" s="60">
        <v>0</v>
      </c>
    </row>
    <row r="590" spans="1:9" ht="12.75">
      <c r="A590" s="57">
        <v>151</v>
      </c>
      <c r="B590" s="58">
        <f>PRRAS!C602</f>
        <v>589</v>
      </c>
      <c r="C590" s="58">
        <f>PRRAS!D602</f>
        <v>0</v>
      </c>
      <c r="D590" s="58">
        <f>PRRAS!E602</f>
        <v>0</v>
      </c>
      <c r="E590" s="58">
        <v>0</v>
      </c>
      <c r="F590" s="58">
        <v>0</v>
      </c>
      <c r="G590" s="59">
        <f>(B590/1000)*(C590*1+D590*2)</f>
        <v>0</v>
      </c>
      <c r="H590" s="59">
        <f>ABS(C590-ROUND(C590,0))+ABS(D590-ROUND(D590,0))</f>
        <v>0</v>
      </c>
      <c r="I590" s="60">
        <v>0</v>
      </c>
    </row>
    <row r="591" spans="1:9" ht="12.75">
      <c r="A591" s="57">
        <v>151</v>
      </c>
      <c r="B591" s="58">
        <f>PRRAS!C603</f>
        <v>590</v>
      </c>
      <c r="C591" s="58">
        <f>PRRAS!D603</f>
        <v>0</v>
      </c>
      <c r="D591" s="58">
        <f>PRRAS!E603</f>
        <v>0</v>
      </c>
      <c r="E591" s="58">
        <v>0</v>
      </c>
      <c r="F591" s="58">
        <v>0</v>
      </c>
      <c r="G591" s="59">
        <f>(B591/1000)*(C591*1+D591*2)</f>
        <v>0</v>
      </c>
      <c r="H591" s="59">
        <f>ABS(C591-ROUND(C591,0))+ABS(D591-ROUND(D591,0))</f>
        <v>0</v>
      </c>
      <c r="I591" s="60">
        <v>0</v>
      </c>
    </row>
    <row r="592" spans="1:9" ht="12.75">
      <c r="A592" s="57">
        <v>151</v>
      </c>
      <c r="B592" s="58">
        <f>PRRAS!C604</f>
        <v>591</v>
      </c>
      <c r="C592" s="58">
        <f>PRRAS!D604</f>
        <v>0</v>
      </c>
      <c r="D592" s="58">
        <f>PRRAS!E604</f>
        <v>0</v>
      </c>
      <c r="E592" s="58">
        <v>0</v>
      </c>
      <c r="F592" s="58">
        <v>0</v>
      </c>
      <c r="G592" s="59">
        <f>(B592/1000)*(C592*1+D592*2)</f>
        <v>0</v>
      </c>
      <c r="H592" s="59">
        <f>ABS(C592-ROUND(C592,0))+ABS(D592-ROUND(D592,0))</f>
        <v>0</v>
      </c>
      <c r="I592" s="60">
        <v>0</v>
      </c>
    </row>
    <row r="593" spans="1:9" ht="12.75">
      <c r="A593" s="57">
        <v>151</v>
      </c>
      <c r="B593" s="58">
        <f>PRRAS!C605</f>
        <v>592</v>
      </c>
      <c r="C593" s="58">
        <f>PRRAS!D605</f>
        <v>0</v>
      </c>
      <c r="D593" s="58">
        <f>PRRAS!E605</f>
        <v>0</v>
      </c>
      <c r="E593" s="58">
        <v>0</v>
      </c>
      <c r="F593" s="58">
        <v>0</v>
      </c>
      <c r="G593" s="59">
        <f>(B593/1000)*(C593*1+D593*2)</f>
        <v>0</v>
      </c>
      <c r="H593" s="59">
        <f>ABS(C593-ROUND(C593,0))+ABS(D593-ROUND(D593,0))</f>
        <v>0</v>
      </c>
      <c r="I593" s="60">
        <v>0</v>
      </c>
    </row>
    <row r="594" spans="1:9" ht="12.75">
      <c r="A594" s="57">
        <v>151</v>
      </c>
      <c r="B594" s="58">
        <f>PRRAS!C606</f>
        <v>593</v>
      </c>
      <c r="C594" s="58">
        <f>PRRAS!D606</f>
        <v>0</v>
      </c>
      <c r="D594" s="58">
        <f>PRRAS!E606</f>
        <v>0</v>
      </c>
      <c r="E594" s="58">
        <v>0</v>
      </c>
      <c r="F594" s="58">
        <v>0</v>
      </c>
      <c r="G594" s="59">
        <f>(B594/1000)*(C594*1+D594*2)</f>
        <v>0</v>
      </c>
      <c r="H594" s="59">
        <f>ABS(C594-ROUND(C594,0))+ABS(D594-ROUND(D594,0))</f>
        <v>0</v>
      </c>
      <c r="I594" s="60">
        <v>0</v>
      </c>
    </row>
    <row r="595" spans="1:9" ht="12.75">
      <c r="A595" s="57">
        <v>151</v>
      </c>
      <c r="B595" s="58">
        <f>PRRAS!C607</f>
        <v>594</v>
      </c>
      <c r="C595" s="58">
        <f>PRRAS!D607</f>
        <v>0</v>
      </c>
      <c r="D595" s="58">
        <f>PRRAS!E607</f>
        <v>0</v>
      </c>
      <c r="E595" s="58">
        <v>0</v>
      </c>
      <c r="F595" s="58">
        <v>0</v>
      </c>
      <c r="G595" s="59">
        <f>(B595/1000)*(C595*1+D595*2)</f>
        <v>0</v>
      </c>
      <c r="H595" s="59">
        <f>ABS(C595-ROUND(C595,0))+ABS(D595-ROUND(D595,0))</f>
        <v>0</v>
      </c>
      <c r="I595" s="60">
        <v>0</v>
      </c>
    </row>
    <row r="596" spans="1:9" ht="12.75">
      <c r="A596" s="57">
        <v>151</v>
      </c>
      <c r="B596" s="58">
        <f>PRRAS!C608</f>
        <v>595</v>
      </c>
      <c r="C596" s="58">
        <f>PRRAS!D608</f>
        <v>7082451</v>
      </c>
      <c r="D596" s="58">
        <f>PRRAS!E608</f>
        <v>5552068</v>
      </c>
      <c r="E596" s="58">
        <v>0</v>
      </c>
      <c r="F596" s="58">
        <v>0</v>
      </c>
      <c r="G596" s="59">
        <f>(B596/1000)*(C596*1+D596*2)</f>
        <v>10821019.264999999</v>
      </c>
      <c r="H596" s="59">
        <f>ABS(C596-ROUND(C596,0))+ABS(D596-ROUND(D596,0))</f>
        <v>0</v>
      </c>
      <c r="I596" s="60">
        <v>0</v>
      </c>
    </row>
    <row r="597" spans="1:9" ht="12.75">
      <c r="A597" s="57">
        <v>151</v>
      </c>
      <c r="B597" s="58">
        <f>PRRAS!C609</f>
        <v>596</v>
      </c>
      <c r="C597" s="58">
        <f>PRRAS!D609</f>
        <v>7082451</v>
      </c>
      <c r="D597" s="58">
        <f>PRRAS!E609</f>
        <v>5552068</v>
      </c>
      <c r="E597" s="58">
        <v>0</v>
      </c>
      <c r="F597" s="58">
        <v>0</v>
      </c>
      <c r="G597" s="59">
        <f>(B597/1000)*(C597*1+D597*2)</f>
        <v>10839205.852</v>
      </c>
      <c r="H597" s="59">
        <f>ABS(C597-ROUND(C597,0))+ABS(D597-ROUND(D597,0))</f>
        <v>0</v>
      </c>
      <c r="I597" s="60">
        <v>0</v>
      </c>
    </row>
    <row r="598" spans="1:9" ht="12.75">
      <c r="A598" s="57">
        <v>151</v>
      </c>
      <c r="B598" s="58">
        <f>PRRAS!C610</f>
        <v>597</v>
      </c>
      <c r="C598" s="58">
        <f>PRRAS!D610</f>
        <v>0</v>
      </c>
      <c r="D598" s="58">
        <f>PRRAS!E610</f>
        <v>0</v>
      </c>
      <c r="E598" s="58">
        <v>0</v>
      </c>
      <c r="F598" s="58">
        <v>0</v>
      </c>
      <c r="G598" s="59">
        <f>(B598/1000)*(C598*1+D598*2)</f>
        <v>0</v>
      </c>
      <c r="H598" s="59">
        <f>ABS(C598-ROUND(C598,0))+ABS(D598-ROUND(D598,0))</f>
        <v>0</v>
      </c>
      <c r="I598" s="60">
        <v>0</v>
      </c>
    </row>
    <row r="599" spans="1:9" ht="12.75">
      <c r="A599" s="57">
        <v>151</v>
      </c>
      <c r="B599" s="58">
        <f>PRRAS!C611</f>
        <v>598</v>
      </c>
      <c r="C599" s="58">
        <f>PRRAS!D611</f>
        <v>0</v>
      </c>
      <c r="D599" s="58">
        <f>PRRAS!E611</f>
        <v>0</v>
      </c>
      <c r="E599" s="58">
        <v>0</v>
      </c>
      <c r="F599" s="58">
        <v>0</v>
      </c>
      <c r="G599" s="59">
        <f>(B599/1000)*(C599*1+D599*2)</f>
        <v>0</v>
      </c>
      <c r="H599" s="59">
        <f>ABS(C599-ROUND(C599,0))+ABS(D599-ROUND(D599,0))</f>
        <v>0</v>
      </c>
      <c r="I599" s="60">
        <v>0</v>
      </c>
    </row>
    <row r="600" spans="1:9" ht="12.75">
      <c r="A600" s="57">
        <v>151</v>
      </c>
      <c r="B600" s="58">
        <f>PRRAS!C612</f>
        <v>599</v>
      </c>
      <c r="C600" s="58">
        <f>PRRAS!D612</f>
        <v>0</v>
      </c>
      <c r="D600" s="58">
        <f>PRRAS!E612</f>
        <v>0</v>
      </c>
      <c r="E600" s="58">
        <v>0</v>
      </c>
      <c r="F600" s="58">
        <v>0</v>
      </c>
      <c r="G600" s="59">
        <f>(B600/1000)*(C600*1+D600*2)</f>
        <v>0</v>
      </c>
      <c r="H600" s="59">
        <f>ABS(C600-ROUND(C600,0))+ABS(D600-ROUND(D600,0))</f>
        <v>0</v>
      </c>
      <c r="I600" s="60">
        <v>0</v>
      </c>
    </row>
    <row r="601" spans="1:9" ht="12.75">
      <c r="A601" s="57">
        <v>151</v>
      </c>
      <c r="B601" s="58">
        <f>PRRAS!C613</f>
        <v>600</v>
      </c>
      <c r="C601" s="58">
        <f>PRRAS!D613</f>
        <v>0</v>
      </c>
      <c r="D601" s="58">
        <f>PRRAS!E613</f>
        <v>0</v>
      </c>
      <c r="E601" s="58">
        <v>0</v>
      </c>
      <c r="F601" s="58">
        <v>0</v>
      </c>
      <c r="G601" s="59">
        <f>(B601/1000)*(C601*1+D601*2)</f>
        <v>0</v>
      </c>
      <c r="H601" s="59">
        <f>ABS(C601-ROUND(C601,0))+ABS(D601-ROUND(D601,0))</f>
        <v>0</v>
      </c>
      <c r="I601" s="60">
        <v>0</v>
      </c>
    </row>
    <row r="602" spans="1:9" ht="12.75">
      <c r="A602" s="57">
        <v>151</v>
      </c>
      <c r="B602" s="58">
        <f>PRRAS!C614</f>
        <v>601</v>
      </c>
      <c r="C602" s="58">
        <f>PRRAS!D614</f>
        <v>0</v>
      </c>
      <c r="D602" s="58">
        <f>PRRAS!E614</f>
        <v>0</v>
      </c>
      <c r="E602" s="58">
        <v>0</v>
      </c>
      <c r="F602" s="58">
        <v>0</v>
      </c>
      <c r="G602" s="59">
        <f>(B602/1000)*(C602*1+D602*2)</f>
        <v>0</v>
      </c>
      <c r="H602" s="59">
        <f>ABS(C602-ROUND(C602,0))+ABS(D602-ROUND(D602,0))</f>
        <v>0</v>
      </c>
      <c r="I602" s="60">
        <v>0</v>
      </c>
    </row>
    <row r="603" spans="1:9" ht="12.75">
      <c r="A603" s="57">
        <v>151</v>
      </c>
      <c r="B603" s="58">
        <f>PRRAS!C615</f>
        <v>602</v>
      </c>
      <c r="C603" s="58">
        <f>PRRAS!D615</f>
        <v>0</v>
      </c>
      <c r="D603" s="58">
        <f>PRRAS!E615</f>
        <v>0</v>
      </c>
      <c r="E603" s="58">
        <v>0</v>
      </c>
      <c r="F603" s="58">
        <v>0</v>
      </c>
      <c r="G603" s="59">
        <f>(B603/1000)*(C603*1+D603*2)</f>
        <v>0</v>
      </c>
      <c r="H603" s="59">
        <f>ABS(C603-ROUND(C603,0))+ABS(D603-ROUND(D603,0))</f>
        <v>0</v>
      </c>
      <c r="I603" s="60">
        <v>0</v>
      </c>
    </row>
    <row r="604" spans="1:9" ht="12.75">
      <c r="A604" s="57">
        <v>151</v>
      </c>
      <c r="B604" s="58">
        <f>PRRAS!C616</f>
        <v>603</v>
      </c>
      <c r="C604" s="58">
        <f>PRRAS!D616</f>
        <v>0</v>
      </c>
      <c r="D604" s="58">
        <f>PRRAS!E616</f>
        <v>0</v>
      </c>
      <c r="E604" s="58">
        <v>0</v>
      </c>
      <c r="F604" s="58">
        <v>0</v>
      </c>
      <c r="G604" s="59">
        <f>(B604/1000)*(C604*1+D604*2)</f>
        <v>0</v>
      </c>
      <c r="H604" s="59">
        <f>ABS(C604-ROUND(C604,0))+ABS(D604-ROUND(D604,0))</f>
        <v>0</v>
      </c>
      <c r="I604" s="60">
        <v>0</v>
      </c>
    </row>
    <row r="605" spans="1:9" ht="12.75">
      <c r="A605" s="57">
        <v>151</v>
      </c>
      <c r="B605" s="58">
        <f>PRRAS!C617</f>
        <v>604</v>
      </c>
      <c r="C605" s="58">
        <f>PRRAS!D617</f>
        <v>0</v>
      </c>
      <c r="D605" s="58">
        <f>PRRAS!E617</f>
        <v>0</v>
      </c>
      <c r="E605" s="58">
        <v>0</v>
      </c>
      <c r="F605" s="58">
        <v>0</v>
      </c>
      <c r="G605" s="59">
        <f>(B605/1000)*(C605*1+D605*2)</f>
        <v>0</v>
      </c>
      <c r="H605" s="59">
        <f>ABS(C605-ROUND(C605,0))+ABS(D605-ROUND(D605,0))</f>
        <v>0</v>
      </c>
      <c r="I605" s="60">
        <v>0</v>
      </c>
    </row>
    <row r="606" spans="1:9" ht="12.75">
      <c r="A606" s="57">
        <v>151</v>
      </c>
      <c r="B606" s="58">
        <f>PRRAS!C618</f>
        <v>605</v>
      </c>
      <c r="C606" s="58">
        <f>PRRAS!D618</f>
        <v>0</v>
      </c>
      <c r="D606" s="58">
        <f>PRRAS!E618</f>
        <v>0</v>
      </c>
      <c r="E606" s="58">
        <v>0</v>
      </c>
      <c r="F606" s="58">
        <v>0</v>
      </c>
      <c r="G606" s="59">
        <f>(B606/1000)*(C606*1+D606*2)</f>
        <v>0</v>
      </c>
      <c r="H606" s="59">
        <f>ABS(C606-ROUND(C606,0))+ABS(D606-ROUND(D606,0))</f>
        <v>0</v>
      </c>
      <c r="I606" s="60">
        <v>0</v>
      </c>
    </row>
    <row r="607" spans="1:9" ht="12.75">
      <c r="A607" s="57">
        <v>151</v>
      </c>
      <c r="B607" s="58">
        <f>PRRAS!C619</f>
        <v>606</v>
      </c>
      <c r="C607" s="58">
        <f>PRRAS!D619</f>
        <v>0</v>
      </c>
      <c r="D607" s="58">
        <f>PRRAS!E619</f>
        <v>0</v>
      </c>
      <c r="E607" s="58">
        <v>0</v>
      </c>
      <c r="F607" s="58">
        <v>0</v>
      </c>
      <c r="G607" s="59">
        <f>(B607/1000)*(C607*1+D607*2)</f>
        <v>0</v>
      </c>
      <c r="H607" s="59">
        <f>ABS(C607-ROUND(C607,0))+ABS(D607-ROUND(D607,0))</f>
        <v>0</v>
      </c>
      <c r="I607" s="60">
        <v>0</v>
      </c>
    </row>
    <row r="608" spans="1:9" ht="12.75">
      <c r="A608" s="57">
        <v>151</v>
      </c>
      <c r="B608" s="58">
        <f>PRRAS!C620</f>
        <v>607</v>
      </c>
      <c r="C608" s="58">
        <f>PRRAS!D620</f>
        <v>0</v>
      </c>
      <c r="D608" s="58">
        <f>PRRAS!E620</f>
        <v>0</v>
      </c>
      <c r="E608" s="58">
        <v>0</v>
      </c>
      <c r="F608" s="58">
        <v>0</v>
      </c>
      <c r="G608" s="59">
        <f>(B608/1000)*(C608*1+D608*2)</f>
        <v>0</v>
      </c>
      <c r="H608" s="59">
        <f>ABS(C608-ROUND(C608,0))+ABS(D608-ROUND(D608,0))</f>
        <v>0</v>
      </c>
      <c r="I608" s="60">
        <v>0</v>
      </c>
    </row>
    <row r="609" spans="1:9" ht="12.75">
      <c r="A609" s="57">
        <v>151</v>
      </c>
      <c r="B609" s="58">
        <f>PRRAS!C621</f>
        <v>608</v>
      </c>
      <c r="C609" s="58">
        <f>PRRAS!D621</f>
        <v>0</v>
      </c>
      <c r="D609" s="58">
        <f>PRRAS!E621</f>
        <v>0</v>
      </c>
      <c r="E609" s="58">
        <v>0</v>
      </c>
      <c r="F609" s="58">
        <v>0</v>
      </c>
      <c r="G609" s="59">
        <f>(B609/1000)*(C609*1+D609*2)</f>
        <v>0</v>
      </c>
      <c r="H609" s="59">
        <f>ABS(C609-ROUND(C609,0))+ABS(D609-ROUND(D609,0))</f>
        <v>0</v>
      </c>
      <c r="I609" s="60">
        <v>0</v>
      </c>
    </row>
    <row r="610" spans="1:9" ht="12.75">
      <c r="A610" s="57">
        <v>151</v>
      </c>
      <c r="B610" s="58">
        <f>PRRAS!C622</f>
        <v>609</v>
      </c>
      <c r="C610" s="58">
        <f>PRRAS!D622</f>
        <v>0</v>
      </c>
      <c r="D610" s="58">
        <f>PRRAS!E622</f>
        <v>0</v>
      </c>
      <c r="E610" s="58">
        <v>0</v>
      </c>
      <c r="F610" s="58">
        <v>0</v>
      </c>
      <c r="G610" s="59">
        <f>(B610/1000)*(C610*1+D610*2)</f>
        <v>0</v>
      </c>
      <c r="H610" s="59">
        <f>ABS(C610-ROUND(C610,0))+ABS(D610-ROUND(D610,0))</f>
        <v>0</v>
      </c>
      <c r="I610" s="60">
        <v>0</v>
      </c>
    </row>
    <row r="611" spans="1:9" ht="12.75">
      <c r="A611" s="57">
        <v>151</v>
      </c>
      <c r="B611" s="58">
        <f>PRRAS!C623</f>
        <v>610</v>
      </c>
      <c r="C611" s="58">
        <f>PRRAS!D623</f>
        <v>0</v>
      </c>
      <c r="D611" s="58">
        <f>PRRAS!E623</f>
        <v>0</v>
      </c>
      <c r="E611" s="58">
        <v>0</v>
      </c>
      <c r="F611" s="58">
        <v>0</v>
      </c>
      <c r="G611" s="59">
        <f>(B611/1000)*(C611*1+D611*2)</f>
        <v>0</v>
      </c>
      <c r="H611" s="59">
        <f>ABS(C611-ROUND(C611,0))+ABS(D611-ROUND(D611,0))</f>
        <v>0</v>
      </c>
      <c r="I611" s="60">
        <v>0</v>
      </c>
    </row>
    <row r="612" spans="1:9" ht="12.75">
      <c r="A612" s="57">
        <v>151</v>
      </c>
      <c r="B612" s="58">
        <f>PRRAS!C624</f>
        <v>611</v>
      </c>
      <c r="C612" s="58">
        <f>PRRAS!D624</f>
        <v>0</v>
      </c>
      <c r="D612" s="58">
        <f>PRRAS!E624</f>
        <v>0</v>
      </c>
      <c r="E612" s="58">
        <v>0</v>
      </c>
      <c r="F612" s="58">
        <v>0</v>
      </c>
      <c r="G612" s="59">
        <f>(B612/1000)*(C612*1+D612*2)</f>
        <v>0</v>
      </c>
      <c r="H612" s="59">
        <f>ABS(C612-ROUND(C612,0))+ABS(D612-ROUND(D612,0))</f>
        <v>0</v>
      </c>
      <c r="I612" s="60">
        <v>0</v>
      </c>
    </row>
    <row r="613" spans="1:9" ht="12.75">
      <c r="A613" s="57">
        <v>151</v>
      </c>
      <c r="B613" s="58">
        <f>PRRAS!C625</f>
        <v>612</v>
      </c>
      <c r="C613" s="58">
        <f>PRRAS!D625</f>
        <v>0</v>
      </c>
      <c r="D613" s="58">
        <f>PRRAS!E625</f>
        <v>0</v>
      </c>
      <c r="E613" s="58">
        <v>0</v>
      </c>
      <c r="F613" s="58">
        <v>0</v>
      </c>
      <c r="G613" s="59">
        <f>(B613/1000)*(C613*1+D613*2)</f>
        <v>0</v>
      </c>
      <c r="H613" s="59">
        <f>ABS(C613-ROUND(C613,0))+ABS(D613-ROUND(D613,0))</f>
        <v>0</v>
      </c>
      <c r="I613" s="60">
        <v>0</v>
      </c>
    </row>
    <row r="614" spans="1:9" ht="12.75">
      <c r="A614" s="57">
        <v>151</v>
      </c>
      <c r="B614" s="58">
        <f>PRRAS!C626</f>
        <v>613</v>
      </c>
      <c r="C614" s="58">
        <f>PRRAS!D626</f>
        <v>0</v>
      </c>
      <c r="D614" s="58">
        <f>PRRAS!E626</f>
        <v>0</v>
      </c>
      <c r="E614" s="58">
        <v>0</v>
      </c>
      <c r="F614" s="58">
        <v>0</v>
      </c>
      <c r="G614" s="59">
        <f>(B614/1000)*(C614*1+D614*2)</f>
        <v>0</v>
      </c>
      <c r="H614" s="59">
        <f>ABS(C614-ROUND(C614,0))+ABS(D614-ROUND(D614,0))</f>
        <v>0</v>
      </c>
      <c r="I614" s="60">
        <v>0</v>
      </c>
    </row>
    <row r="615" spans="1:9" ht="12.75">
      <c r="A615" s="57">
        <v>151</v>
      </c>
      <c r="B615" s="58">
        <f>PRRAS!C627</f>
        <v>614</v>
      </c>
      <c r="C615" s="58">
        <f>PRRAS!D627</f>
        <v>0</v>
      </c>
      <c r="D615" s="58">
        <f>PRRAS!E627</f>
        <v>0</v>
      </c>
      <c r="E615" s="58">
        <v>0</v>
      </c>
      <c r="F615" s="58">
        <v>0</v>
      </c>
      <c r="G615" s="59">
        <f>(B615/1000)*(C615*1+D615*2)</f>
        <v>0</v>
      </c>
      <c r="H615" s="59">
        <f>ABS(C615-ROUND(C615,0))+ABS(D615-ROUND(D615,0))</f>
        <v>0</v>
      </c>
      <c r="I615" s="60">
        <v>0</v>
      </c>
    </row>
    <row r="616" spans="1:9" ht="12.75">
      <c r="A616" s="57">
        <v>151</v>
      </c>
      <c r="B616" s="58">
        <f>PRRAS!C628</f>
        <v>615</v>
      </c>
      <c r="C616" s="58">
        <f>PRRAS!D628</f>
        <v>0</v>
      </c>
      <c r="D616" s="58">
        <f>PRRAS!E628</f>
        <v>0</v>
      </c>
      <c r="E616" s="58">
        <v>0</v>
      </c>
      <c r="F616" s="58">
        <v>0</v>
      </c>
      <c r="G616" s="59">
        <f>(B616/1000)*(C616*1+D616*2)</f>
        <v>0</v>
      </c>
      <c r="H616" s="59">
        <f>ABS(C616-ROUND(C616,0))+ABS(D616-ROUND(D616,0))</f>
        <v>0</v>
      </c>
      <c r="I616" s="60">
        <v>0</v>
      </c>
    </row>
    <row r="617" spans="1:9" ht="12.75">
      <c r="A617" s="57">
        <v>151</v>
      </c>
      <c r="B617" s="58">
        <f>PRRAS!C629</f>
        <v>616</v>
      </c>
      <c r="C617" s="58">
        <f>PRRAS!D629</f>
        <v>0</v>
      </c>
      <c r="D617" s="58">
        <f>PRRAS!E629</f>
        <v>0</v>
      </c>
      <c r="E617" s="58">
        <v>0</v>
      </c>
      <c r="F617" s="58">
        <v>0</v>
      </c>
      <c r="G617" s="59">
        <f>(B617/1000)*(C617*1+D617*2)</f>
        <v>0</v>
      </c>
      <c r="H617" s="59">
        <f>ABS(C617-ROUND(C617,0))+ABS(D617-ROUND(D617,0))</f>
        <v>0</v>
      </c>
      <c r="I617" s="60">
        <v>0</v>
      </c>
    </row>
    <row r="618" spans="1:9" ht="12.75">
      <c r="A618" s="57">
        <v>151</v>
      </c>
      <c r="B618" s="58">
        <f>PRRAS!C630</f>
        <v>617</v>
      </c>
      <c r="C618" s="58">
        <f>PRRAS!D630</f>
        <v>0</v>
      </c>
      <c r="D618" s="58">
        <f>PRRAS!E630</f>
        <v>0</v>
      </c>
      <c r="E618" s="58">
        <v>0</v>
      </c>
      <c r="F618" s="58">
        <v>0</v>
      </c>
      <c r="G618" s="59">
        <f>(B618/1000)*(C618*1+D618*2)</f>
        <v>0</v>
      </c>
      <c r="H618" s="59">
        <f>ABS(C618-ROUND(C618,0))+ABS(D618-ROUND(D618,0))</f>
        <v>0</v>
      </c>
      <c r="I618" s="60">
        <v>0</v>
      </c>
    </row>
    <row r="619" spans="1:9" ht="12.75">
      <c r="A619" s="57">
        <v>151</v>
      </c>
      <c r="B619" s="58">
        <f>PRRAS!C631</f>
        <v>618</v>
      </c>
      <c r="C619" s="58">
        <f>PRRAS!D631</f>
        <v>0</v>
      </c>
      <c r="D619" s="58">
        <f>PRRAS!E631</f>
        <v>0</v>
      </c>
      <c r="E619" s="58">
        <v>0</v>
      </c>
      <c r="F619" s="58">
        <v>0</v>
      </c>
      <c r="G619" s="59">
        <f>(B619/1000)*(C619*1+D619*2)</f>
        <v>0</v>
      </c>
      <c r="H619" s="59">
        <f>ABS(C619-ROUND(C619,0))+ABS(D619-ROUND(D619,0))</f>
        <v>0</v>
      </c>
      <c r="I619" s="60">
        <v>0</v>
      </c>
    </row>
    <row r="620" spans="1:9" ht="12.75">
      <c r="A620" s="57">
        <v>151</v>
      </c>
      <c r="B620" s="58">
        <f>PRRAS!C632</f>
        <v>619</v>
      </c>
      <c r="C620" s="58">
        <f>PRRAS!D632</f>
        <v>0</v>
      </c>
      <c r="D620" s="58">
        <f>PRRAS!E632</f>
        <v>0</v>
      </c>
      <c r="E620" s="58">
        <v>0</v>
      </c>
      <c r="F620" s="58">
        <v>0</v>
      </c>
      <c r="G620" s="59">
        <f>(B620/1000)*(C620*1+D620*2)</f>
        <v>0</v>
      </c>
      <c r="H620" s="59">
        <f>ABS(C620-ROUND(C620,0))+ABS(D620-ROUND(D620,0))</f>
        <v>0</v>
      </c>
      <c r="I620" s="60">
        <v>0</v>
      </c>
    </row>
    <row r="621" spans="1:9" ht="12.75">
      <c r="A621" s="57">
        <v>151</v>
      </c>
      <c r="B621" s="58">
        <f>PRRAS!C633</f>
        <v>620</v>
      </c>
      <c r="C621" s="58">
        <f>PRRAS!D633</f>
        <v>0</v>
      </c>
      <c r="D621" s="58">
        <f>PRRAS!E633</f>
        <v>0</v>
      </c>
      <c r="E621" s="58">
        <v>0</v>
      </c>
      <c r="F621" s="58">
        <v>0</v>
      </c>
      <c r="G621" s="59">
        <f>(B621/1000)*(C621*1+D621*2)</f>
        <v>0</v>
      </c>
      <c r="H621" s="59">
        <f>ABS(C621-ROUND(C621,0))+ABS(D621-ROUND(D621,0))</f>
        <v>0</v>
      </c>
      <c r="I621" s="60">
        <v>0</v>
      </c>
    </row>
    <row r="622" spans="1:9" ht="12.75">
      <c r="A622" s="57">
        <v>151</v>
      </c>
      <c r="B622" s="58">
        <f>PRRAS!C634</f>
        <v>621</v>
      </c>
      <c r="C622" s="58">
        <f>PRRAS!D634</f>
        <v>0</v>
      </c>
      <c r="D622" s="58">
        <f>PRRAS!E634</f>
        <v>0</v>
      </c>
      <c r="E622" s="58">
        <v>0</v>
      </c>
      <c r="F622" s="58">
        <v>0</v>
      </c>
      <c r="G622" s="59">
        <f>(B622/1000)*(C622*1+D622*2)</f>
        <v>0</v>
      </c>
      <c r="H622" s="59">
        <f>ABS(C622-ROUND(C622,0))+ABS(D622-ROUND(D622,0))</f>
        <v>0</v>
      </c>
      <c r="I622" s="60">
        <v>0</v>
      </c>
    </row>
    <row r="623" spans="1:9" ht="12.75">
      <c r="A623" s="57">
        <v>151</v>
      </c>
      <c r="B623" s="58">
        <f>PRRAS!C635</f>
        <v>622</v>
      </c>
      <c r="C623" s="58">
        <f>PRRAS!D635</f>
        <v>0</v>
      </c>
      <c r="D623" s="58">
        <f>PRRAS!E635</f>
        <v>0</v>
      </c>
      <c r="E623" s="58">
        <v>0</v>
      </c>
      <c r="F623" s="58">
        <v>0</v>
      </c>
      <c r="G623" s="59">
        <f>(B623/1000)*(C623*1+D623*2)</f>
        <v>0</v>
      </c>
      <c r="H623" s="59">
        <f>ABS(C623-ROUND(C623,0))+ABS(D623-ROUND(D623,0))</f>
        <v>0</v>
      </c>
      <c r="I623" s="60">
        <v>0</v>
      </c>
    </row>
    <row r="624" spans="1:9" ht="12.75">
      <c r="A624" s="57">
        <v>151</v>
      </c>
      <c r="B624" s="58">
        <f>PRRAS!C636</f>
        <v>623</v>
      </c>
      <c r="C624" s="58">
        <f>PRRAS!D636</f>
        <v>0</v>
      </c>
      <c r="D624" s="58">
        <f>PRRAS!E636</f>
        <v>0</v>
      </c>
      <c r="E624" s="58">
        <v>0</v>
      </c>
      <c r="F624" s="58">
        <v>0</v>
      </c>
      <c r="G624" s="59">
        <f>(B624/1000)*(C624*1+D624*2)</f>
        <v>0</v>
      </c>
      <c r="H624" s="59">
        <f>ABS(C624-ROUND(C624,0))+ABS(D624-ROUND(D624,0))</f>
        <v>0</v>
      </c>
      <c r="I624" s="60">
        <v>0</v>
      </c>
    </row>
    <row r="625" spans="1:9" ht="12.75">
      <c r="A625" s="57">
        <v>151</v>
      </c>
      <c r="B625" s="58">
        <f>PRRAS!C637</f>
        <v>624</v>
      </c>
      <c r="C625" s="58">
        <f>PRRAS!D637</f>
        <v>0</v>
      </c>
      <c r="D625" s="58">
        <f>PRRAS!E637</f>
        <v>0</v>
      </c>
      <c r="E625" s="58">
        <v>0</v>
      </c>
      <c r="F625" s="58">
        <v>0</v>
      </c>
      <c r="G625" s="59">
        <f>(B625/1000)*(C625*1+D625*2)</f>
        <v>0</v>
      </c>
      <c r="H625" s="59">
        <f>ABS(C625-ROUND(C625,0))+ABS(D625-ROUND(D625,0))</f>
        <v>0</v>
      </c>
      <c r="I625" s="60">
        <v>0</v>
      </c>
    </row>
    <row r="626" spans="1:9" ht="12.75">
      <c r="A626" s="57">
        <v>151</v>
      </c>
      <c r="B626" s="58">
        <f>PRRAS!C638</f>
        <v>625</v>
      </c>
      <c r="C626" s="58">
        <f>PRRAS!D638</f>
        <v>0</v>
      </c>
      <c r="D626" s="58">
        <f>PRRAS!E638</f>
        <v>0</v>
      </c>
      <c r="E626" s="58">
        <v>0</v>
      </c>
      <c r="F626" s="58">
        <v>0</v>
      </c>
      <c r="G626" s="59">
        <f>(B626/1000)*(C626*1+D626*2)</f>
        <v>0</v>
      </c>
      <c r="H626" s="59">
        <f>ABS(C626-ROUND(C626,0))+ABS(D626-ROUND(D626,0))</f>
        <v>0</v>
      </c>
      <c r="I626" s="60">
        <v>0</v>
      </c>
    </row>
    <row r="627" spans="1:9" ht="12.75">
      <c r="A627" s="57">
        <v>151</v>
      </c>
      <c r="B627" s="58">
        <f>PRRAS!C639</f>
        <v>626</v>
      </c>
      <c r="C627" s="58">
        <f>PRRAS!D639</f>
        <v>7082451</v>
      </c>
      <c r="D627" s="58">
        <f>PRRAS!E639</f>
        <v>5552068</v>
      </c>
      <c r="E627" s="58">
        <v>0</v>
      </c>
      <c r="F627" s="58">
        <v>0</v>
      </c>
      <c r="G627" s="59">
        <f>(B627/1000)*(C627*1+D627*2)</f>
        <v>11384803.461999999</v>
      </c>
      <c r="H627" s="59">
        <f>ABS(C627-ROUND(C627,0))+ABS(D627-ROUND(D627,0))</f>
        <v>0</v>
      </c>
      <c r="I627" s="60">
        <v>0</v>
      </c>
    </row>
    <row r="628" spans="1:9" ht="12.75">
      <c r="A628" s="57">
        <v>151</v>
      </c>
      <c r="B628" s="58">
        <f>PRRAS!C640</f>
        <v>627</v>
      </c>
      <c r="C628" s="58">
        <f>PRRAS!D640</f>
        <v>177008501</v>
      </c>
      <c r="D628" s="58">
        <f>PRRAS!E640</f>
        <v>169926051</v>
      </c>
      <c r="E628" s="58">
        <v>0</v>
      </c>
      <c r="F628" s="58">
        <v>0</v>
      </c>
      <c r="G628" s="59">
        <f>(B628/1000)*(C628*1+D628*2)</f>
        <v>324071598.08100003</v>
      </c>
      <c r="H628" s="59">
        <f>ABS(C628-ROUND(C628,0))+ABS(D628-ROUND(D628,0))</f>
        <v>0</v>
      </c>
      <c r="I628" s="60">
        <v>0</v>
      </c>
    </row>
    <row r="629" spans="1:9" ht="12.75">
      <c r="A629" s="57">
        <v>151</v>
      </c>
      <c r="B629" s="58">
        <f>PRRAS!C641</f>
        <v>628</v>
      </c>
      <c r="C629" s="58">
        <f>PRRAS!D641</f>
        <v>0</v>
      </c>
      <c r="D629" s="58">
        <f>PRRAS!E641</f>
        <v>0</v>
      </c>
      <c r="E629" s="58">
        <v>0</v>
      </c>
      <c r="F629" s="58">
        <v>0</v>
      </c>
      <c r="G629" s="59">
        <f>(B629/1000)*(C629*1+D629*2)</f>
        <v>0</v>
      </c>
      <c r="H629" s="59">
        <f>ABS(C629-ROUND(C629,0))+ABS(D629-ROUND(D629,0))</f>
        <v>0</v>
      </c>
      <c r="I629" s="60">
        <v>0</v>
      </c>
    </row>
    <row r="630" spans="1:9" ht="12.75">
      <c r="A630" s="57">
        <v>151</v>
      </c>
      <c r="B630" s="58">
        <f>PRRAS!C642</f>
        <v>629</v>
      </c>
      <c r="C630" s="58">
        <f>PRRAS!D642</f>
        <v>47780310</v>
      </c>
      <c r="D630" s="58">
        <f>PRRAS!E642</f>
        <v>31042146</v>
      </c>
      <c r="E630" s="58">
        <v>0</v>
      </c>
      <c r="F630" s="58">
        <v>0</v>
      </c>
      <c r="G630" s="59">
        <f>(B630/1000)*(C630*1+D630*2)</f>
        <v>69104834.658000007</v>
      </c>
      <c r="H630" s="59">
        <f>ABS(C630-ROUND(C630,0))+ABS(D630-ROUND(D630,0))</f>
        <v>0</v>
      </c>
      <c r="I630" s="60">
        <v>0</v>
      </c>
    </row>
    <row r="631" spans="1:9" ht="12.75">
      <c r="A631" s="57">
        <v>151</v>
      </c>
      <c r="B631" s="58">
        <f>PRRAS!C643</f>
        <v>630</v>
      </c>
      <c r="C631" s="58">
        <f>PRRAS!D643</f>
        <v>37574539</v>
      </c>
      <c r="D631" s="58">
        <f>PRRAS!E643</f>
        <v>32200670</v>
      </c>
      <c r="E631" s="58">
        <v>0</v>
      </c>
      <c r="F631" s="58">
        <v>0</v>
      </c>
      <c r="G631" s="59">
        <f>(B631/1000)*(C631*1+D631*2)</f>
        <v>64244803.770000003</v>
      </c>
      <c r="H631" s="59">
        <f>ABS(C631-ROUND(C631,0))+ABS(D631-ROUND(D631,0))</f>
        <v>0</v>
      </c>
      <c r="I631" s="60">
        <v>0</v>
      </c>
    </row>
    <row r="632" spans="1:9" ht="12.75">
      <c r="A632" s="57">
        <v>151</v>
      </c>
      <c r="B632" s="58">
        <f>PRRAS!C644</f>
        <v>631</v>
      </c>
      <c r="C632" s="58">
        <f>PRRAS!D644</f>
        <v>10205771</v>
      </c>
      <c r="D632" s="58">
        <f>PRRAS!E644</f>
        <v>0</v>
      </c>
      <c r="E632" s="58">
        <v>0</v>
      </c>
      <c r="F632" s="58">
        <v>0</v>
      </c>
      <c r="G632" s="59">
        <f>(B632/1000)*(C632*1+D632*2)</f>
        <v>6439841.5010000002</v>
      </c>
      <c r="H632" s="59">
        <f>ABS(C632-ROUND(C632,0))+ABS(D632-ROUND(D632,0))</f>
        <v>0</v>
      </c>
      <c r="I632" s="60">
        <v>0</v>
      </c>
    </row>
    <row r="633" spans="1:9" ht="12.75">
      <c r="A633" s="57">
        <v>151</v>
      </c>
      <c r="B633" s="58">
        <f>PRRAS!C645</f>
        <v>632</v>
      </c>
      <c r="C633" s="58">
        <f>PRRAS!D645</f>
        <v>0</v>
      </c>
      <c r="D633" s="58">
        <f>PRRAS!E645</f>
        <v>1158524</v>
      </c>
      <c r="E633" s="58">
        <v>0</v>
      </c>
      <c r="F633" s="58">
        <v>0</v>
      </c>
      <c r="G633" s="59">
        <f>(B633/1000)*(C633*1+D633*2)</f>
        <v>1464374.3360000001</v>
      </c>
      <c r="H633" s="59">
        <f>ABS(C633-ROUND(C633,0))+ABS(D633-ROUND(D633,0))</f>
        <v>0</v>
      </c>
      <c r="I633" s="60">
        <v>0</v>
      </c>
    </row>
    <row r="634" spans="1:9" ht="12.75">
      <c r="A634" s="57">
        <v>151</v>
      </c>
      <c r="B634" s="58">
        <f>PRRAS!C646</f>
        <v>633</v>
      </c>
      <c r="C634" s="58">
        <f>PRRAS!D646</f>
        <v>0</v>
      </c>
      <c r="D634" s="58">
        <f>PRRAS!E646</f>
        <v>5032273</v>
      </c>
      <c r="E634" s="58">
        <v>0</v>
      </c>
      <c r="F634" s="58">
        <v>0</v>
      </c>
      <c r="G634" s="59">
        <f>(B634/1000)*(C634*1+D634*2)</f>
        <v>6370857.6179999998</v>
      </c>
      <c r="H634" s="59">
        <f>ABS(C634-ROUND(C634,0))+ABS(D634-ROUND(D634,0))</f>
        <v>0</v>
      </c>
      <c r="I634" s="60">
        <v>0</v>
      </c>
    </row>
    <row r="635" spans="1:9" ht="12.75">
      <c r="A635" s="57">
        <v>151</v>
      </c>
      <c r="B635" s="58">
        <f>PRRAS!C647</f>
        <v>634</v>
      </c>
      <c r="C635" s="58">
        <f>PRRAS!D647</f>
        <v>5173499</v>
      </c>
      <c r="D635" s="58">
        <f>PRRAS!E647</f>
        <v>0</v>
      </c>
      <c r="E635" s="58">
        <v>0</v>
      </c>
      <c r="F635" s="58">
        <v>0</v>
      </c>
      <c r="G635" s="59">
        <f>(B635/1000)*(C635*1+D635*2)</f>
        <v>3279998.3659999999</v>
      </c>
      <c r="H635" s="59">
        <f>ABS(C635-ROUND(C635,0))+ABS(D635-ROUND(D635,0))</f>
        <v>0</v>
      </c>
      <c r="I635" s="60">
        <v>0</v>
      </c>
    </row>
    <row r="636" spans="1:9" ht="12.75">
      <c r="A636" s="57">
        <v>151</v>
      </c>
      <c r="B636" s="58">
        <f>PRRAS!C648</f>
        <v>635</v>
      </c>
      <c r="C636" s="58">
        <f>PRRAS!D648</f>
        <v>5032272</v>
      </c>
      <c r="D636" s="58">
        <f>PRRAS!E648</f>
        <v>3873749</v>
      </c>
      <c r="E636" s="58">
        <v>0</v>
      </c>
      <c r="F636" s="58">
        <v>0</v>
      </c>
      <c r="G636" s="59">
        <f>(B636/1000)*(C636*1+D636*2)</f>
        <v>8115153.9500000002</v>
      </c>
      <c r="H636" s="59">
        <f>ABS(C636-ROUND(C636,0))+ABS(D636-ROUND(D636,0))</f>
        <v>0</v>
      </c>
      <c r="I636" s="60">
        <v>0</v>
      </c>
    </row>
    <row r="637" spans="1:9" ht="12.75">
      <c r="A637" s="57">
        <v>151</v>
      </c>
      <c r="B637" s="58">
        <f>PRRAS!C649</f>
        <v>636</v>
      </c>
      <c r="C637" s="58">
        <f>PRRAS!D649</f>
        <v>0</v>
      </c>
      <c r="D637" s="58">
        <f>PRRAS!E649</f>
        <v>0</v>
      </c>
      <c r="E637" s="58">
        <v>0</v>
      </c>
      <c r="F637" s="58">
        <v>0</v>
      </c>
      <c r="G637" s="59">
        <f>(B637/1000)*(C637*1+D637*2)</f>
        <v>0</v>
      </c>
      <c r="H637" s="59">
        <f>ABS(C637-ROUND(C637,0))+ABS(D637-ROUND(D637,0))</f>
        <v>0</v>
      </c>
      <c r="I637" s="60">
        <v>0</v>
      </c>
    </row>
    <row r="638" spans="1:9" ht="12.75">
      <c r="A638" s="57">
        <v>151</v>
      </c>
      <c r="B638" s="58">
        <f>PRRAS!C650</f>
        <v>637</v>
      </c>
      <c r="C638" s="58">
        <f>PRRAS!D650</f>
        <v>0</v>
      </c>
      <c r="D638" s="58">
        <f>PRRAS!E650</f>
        <v>0</v>
      </c>
      <c r="E638" s="58">
        <v>0</v>
      </c>
      <c r="F638" s="58">
        <v>0</v>
      </c>
      <c r="G638" s="59">
        <f>(B638/1000)*(C638*1+D638*2)</f>
        <v>0</v>
      </c>
      <c r="H638" s="59">
        <f>ABS(C638-ROUND(C638,0))+ABS(D638-ROUND(D638,0))</f>
        <v>0</v>
      </c>
      <c r="I638" s="60">
        <v>0</v>
      </c>
    </row>
    <row r="639" spans="1:9" ht="12.75">
      <c r="A639" s="57">
        <v>151</v>
      </c>
      <c r="B639" s="58">
        <f>PRRAS!C652</f>
        <v>638</v>
      </c>
      <c r="C639" s="58">
        <f>PRRAS!D652</f>
        <v>582634</v>
      </c>
      <c r="D639" s="58">
        <f>PRRAS!E652</f>
        <v>772658</v>
      </c>
      <c r="E639" s="58">
        <v>0</v>
      </c>
      <c r="F639" s="58">
        <v>0</v>
      </c>
      <c r="G639" s="59">
        <f>(B639/1000)*(C639*1+D639*2)</f>
        <v>1357632.1000000001</v>
      </c>
      <c r="H639" s="59">
        <f>ABS(C639-ROUND(C639,0))+ABS(D639-ROUND(D639,0))</f>
        <v>0</v>
      </c>
      <c r="I639" s="60">
        <v>0</v>
      </c>
    </row>
    <row r="640" spans="1:9" ht="12.75">
      <c r="A640" s="57">
        <v>151</v>
      </c>
      <c r="B640" s="58">
        <f>PRRAS!C653</f>
        <v>639</v>
      </c>
      <c r="C640" s="58">
        <f>PRRAS!D653</f>
        <v>60026376</v>
      </c>
      <c r="D640" s="58">
        <f>PRRAS!E653</f>
        <v>40418391</v>
      </c>
      <c r="E640" s="58">
        <v>0</v>
      </c>
      <c r="F640" s="58">
        <v>0</v>
      </c>
      <c r="G640" s="59">
        <f>(B640/1000)*(C640*1+D640*2)</f>
        <v>90011557.961999998</v>
      </c>
      <c r="H640" s="59">
        <f>ABS(C640-ROUND(C640,0))+ABS(D640-ROUND(D640,0))</f>
        <v>0</v>
      </c>
      <c r="I640" s="60">
        <v>0</v>
      </c>
    </row>
    <row r="641" spans="1:9" ht="12.75">
      <c r="A641" s="57">
        <v>151</v>
      </c>
      <c r="B641" s="58">
        <f>PRRAS!C654</f>
        <v>640</v>
      </c>
      <c r="C641" s="58">
        <f>PRRAS!D654</f>
        <v>59759078</v>
      </c>
      <c r="D641" s="58">
        <f>PRRAS!E654</f>
        <v>41017724</v>
      </c>
      <c r="E641" s="58">
        <v>0</v>
      </c>
      <c r="F641" s="58">
        <v>0</v>
      </c>
      <c r="G641" s="59">
        <f>(B641/1000)*(C641*1+D641*2)</f>
        <v>90748496.640000001</v>
      </c>
      <c r="H641" s="59">
        <f>ABS(C641-ROUND(C641,0))+ABS(D641-ROUND(D641,0))</f>
        <v>0</v>
      </c>
      <c r="I641" s="60">
        <v>0</v>
      </c>
    </row>
    <row r="642" spans="1:9" ht="12.75">
      <c r="A642" s="57">
        <v>151</v>
      </c>
      <c r="B642" s="58">
        <f>PRRAS!C655</f>
        <v>641</v>
      </c>
      <c r="C642" s="58">
        <f>PRRAS!D655</f>
        <v>849932</v>
      </c>
      <c r="D642" s="58">
        <f>PRRAS!E655</f>
        <v>173325</v>
      </c>
      <c r="E642" s="58">
        <v>0</v>
      </c>
      <c r="F642" s="58">
        <v>0</v>
      </c>
      <c r="G642" s="59">
        <f t="shared" si="20" ref="G642:G705">(B642/1000)*(C642*1+D642*2)</f>
        <v>767009.06200000003</v>
      </c>
      <c r="H642" s="59">
        <f t="shared" si="21" ref="H642:H705">ABS(C642-ROUND(C642,0))+ABS(D642-ROUND(D642,0))</f>
        <v>0</v>
      </c>
      <c r="I642" s="60">
        <v>0</v>
      </c>
    </row>
    <row r="643" spans="1:9" ht="12.75">
      <c r="A643" s="57">
        <v>151</v>
      </c>
      <c r="B643" s="58">
        <f>PRRAS!C656</f>
        <v>642</v>
      </c>
      <c r="C643" s="58">
        <f>PRRAS!D656</f>
        <v>10</v>
      </c>
      <c r="D643" s="58">
        <f>PRRAS!E656</f>
        <v>10</v>
      </c>
      <c r="E643" s="58">
        <v>0</v>
      </c>
      <c r="F643" s="58">
        <v>0</v>
      </c>
      <c r="G643" s="59">
        <f>(B643/1000)*(C643*1+D643*2)</f>
        <v>19.260000000000002</v>
      </c>
      <c r="H643" s="59">
        <f>ABS(C643-ROUND(C643,0))+ABS(D643-ROUND(D643,0))</f>
        <v>0</v>
      </c>
      <c r="I643" s="60">
        <v>0</v>
      </c>
    </row>
    <row r="644" spans="1:9" ht="12.75">
      <c r="A644" s="57">
        <v>151</v>
      </c>
      <c r="B644" s="58">
        <f>PRRAS!C657</f>
        <v>643</v>
      </c>
      <c r="C644" s="58">
        <f>PRRAS!D657</f>
        <v>0</v>
      </c>
      <c r="D644" s="58">
        <f>PRRAS!E657</f>
        <v>0</v>
      </c>
      <c r="E644" s="58">
        <v>0</v>
      </c>
      <c r="F644" s="58">
        <v>0</v>
      </c>
      <c r="G644" s="59">
        <f>(B644/1000)*(C644*1+D644*2)</f>
        <v>0</v>
      </c>
      <c r="H644" s="59">
        <f>ABS(C644-ROUND(C644,0))+ABS(D644-ROUND(D644,0))</f>
        <v>0</v>
      </c>
      <c r="I644" s="60">
        <v>0</v>
      </c>
    </row>
    <row r="645" spans="1:9" ht="12.75">
      <c r="A645" s="57">
        <v>151</v>
      </c>
      <c r="B645" s="58">
        <f>PRRAS!C658</f>
        <v>644</v>
      </c>
      <c r="C645" s="58">
        <f>PRRAS!D658</f>
        <v>10</v>
      </c>
      <c r="D645" s="58">
        <f>PRRAS!E658</f>
        <v>10</v>
      </c>
      <c r="E645" s="58">
        <v>0</v>
      </c>
      <c r="F645" s="58">
        <v>0</v>
      </c>
      <c r="G645" s="59">
        <f>(B645/1000)*(C645*1+D645*2)</f>
        <v>19.32</v>
      </c>
      <c r="H645" s="59">
        <f>ABS(C645-ROUND(C645,0))+ABS(D645-ROUND(D645,0))</f>
        <v>0</v>
      </c>
      <c r="I645" s="60">
        <v>0</v>
      </c>
    </row>
    <row r="646" spans="1:9" ht="12.75">
      <c r="A646" s="57">
        <v>151</v>
      </c>
      <c r="B646" s="58">
        <f>PRRAS!C659</f>
        <v>645</v>
      </c>
      <c r="C646" s="58">
        <f>PRRAS!D659</f>
        <v>0</v>
      </c>
      <c r="D646" s="58">
        <f>PRRAS!E659</f>
        <v>0</v>
      </c>
      <c r="E646" s="58">
        <v>0</v>
      </c>
      <c r="F646" s="58">
        <v>0</v>
      </c>
      <c r="G646" s="59">
        <f>(B646/1000)*(C646*1+D646*2)</f>
        <v>0</v>
      </c>
      <c r="H646" s="59">
        <f>ABS(C646-ROUND(C646,0))+ABS(D646-ROUND(D646,0))</f>
        <v>0</v>
      </c>
      <c r="I646" s="60">
        <v>0</v>
      </c>
    </row>
    <row r="647" spans="1:9" ht="12.75">
      <c r="A647" s="57">
        <v>151</v>
      </c>
      <c r="B647" s="58">
        <f>PRRAS!C660</f>
        <v>646</v>
      </c>
      <c r="C647" s="58">
        <f>PRRAS!D660</f>
        <v>0</v>
      </c>
      <c r="D647" s="58">
        <f>PRRAS!E660</f>
        <v>0</v>
      </c>
      <c r="E647" s="58">
        <v>0</v>
      </c>
      <c r="F647" s="58">
        <v>0</v>
      </c>
      <c r="G647" s="59">
        <f>(B647/1000)*(C647*1+D647*2)</f>
        <v>0</v>
      </c>
      <c r="H647" s="59">
        <f>ABS(C647-ROUND(C647,0))+ABS(D647-ROUND(D647,0))</f>
        <v>0</v>
      </c>
      <c r="I647" s="60">
        <v>0</v>
      </c>
    </row>
    <row r="648" spans="1:9" ht="12.75">
      <c r="A648" s="57">
        <v>151</v>
      </c>
      <c r="B648" s="58">
        <f>PRRAS!C661</f>
        <v>647</v>
      </c>
      <c r="C648" s="58">
        <f>PRRAS!D661</f>
        <v>0</v>
      </c>
      <c r="D648" s="58">
        <f>PRRAS!E661</f>
        <v>0</v>
      </c>
      <c r="E648" s="58">
        <v>0</v>
      </c>
      <c r="F648" s="58">
        <v>0</v>
      </c>
      <c r="G648" s="59">
        <f>(B648/1000)*(C648*1+D648*2)</f>
        <v>0</v>
      </c>
      <c r="H648" s="59">
        <f>ABS(C648-ROUND(C648,0))+ABS(D648-ROUND(D648,0))</f>
        <v>0</v>
      </c>
      <c r="I648" s="60">
        <v>0</v>
      </c>
    </row>
    <row r="649" spans="1:9" ht="12.75">
      <c r="A649" s="57">
        <v>151</v>
      </c>
      <c r="B649" s="58">
        <f>PRRAS!C662</f>
        <v>648</v>
      </c>
      <c r="C649" s="58">
        <f>PRRAS!D662</f>
        <v>0</v>
      </c>
      <c r="D649" s="58">
        <f>PRRAS!E662</f>
        <v>0</v>
      </c>
      <c r="E649" s="58">
        <v>0</v>
      </c>
      <c r="F649" s="58">
        <v>0</v>
      </c>
      <c r="G649" s="59">
        <f>(B649/1000)*(C649*1+D649*2)</f>
        <v>0</v>
      </c>
      <c r="H649" s="59">
        <f>ABS(C649-ROUND(C649,0))+ABS(D649-ROUND(D649,0))</f>
        <v>0</v>
      </c>
      <c r="I649" s="60">
        <v>0</v>
      </c>
    </row>
    <row r="650" spans="1:9" ht="12.75">
      <c r="A650" s="57">
        <v>151</v>
      </c>
      <c r="B650" s="58">
        <f>PRRAS!C663</f>
        <v>649</v>
      </c>
      <c r="C650" s="58">
        <f>PRRAS!D663</f>
        <v>15368</v>
      </c>
      <c r="D650" s="58">
        <f>PRRAS!E663</f>
        <v>14160</v>
      </c>
      <c r="E650" s="58">
        <v>0</v>
      </c>
      <c r="F650" s="58">
        <v>0</v>
      </c>
      <c r="G650" s="59">
        <f>(B650/1000)*(C650*1+D650*2)</f>
        <v>28353.512000000002</v>
      </c>
      <c r="H650" s="59">
        <f>ABS(C650-ROUND(C650,0))+ABS(D650-ROUND(D650,0))</f>
        <v>0</v>
      </c>
      <c r="I650" s="60">
        <v>0</v>
      </c>
    </row>
    <row r="651" spans="1:9" ht="12.75">
      <c r="A651" s="57">
        <v>151</v>
      </c>
      <c r="B651" s="58">
        <f>PRRAS!C664</f>
        <v>650</v>
      </c>
      <c r="C651" s="58">
        <f>PRRAS!D664</f>
        <v>0</v>
      </c>
      <c r="D651" s="58">
        <f>PRRAS!E664</f>
        <v>0</v>
      </c>
      <c r="E651" s="58">
        <v>0</v>
      </c>
      <c r="F651" s="58">
        <v>0</v>
      </c>
      <c r="G651" s="59">
        <f>(B651/1000)*(C651*1+D651*2)</f>
        <v>0</v>
      </c>
      <c r="H651" s="59">
        <f>ABS(C651-ROUND(C651,0))+ABS(D651-ROUND(D651,0))</f>
        <v>0</v>
      </c>
      <c r="I651" s="60">
        <v>0</v>
      </c>
    </row>
    <row r="652" spans="1:9" ht="12.75">
      <c r="A652" s="57">
        <v>151</v>
      </c>
      <c r="B652" s="58">
        <f>PRRAS!C665</f>
        <v>651</v>
      </c>
      <c r="C652" s="58">
        <f>PRRAS!D665</f>
        <v>305861</v>
      </c>
      <c r="D652" s="58">
        <f>PRRAS!E665</f>
        <v>259615</v>
      </c>
      <c r="E652" s="58">
        <v>0</v>
      </c>
      <c r="F652" s="58">
        <v>0</v>
      </c>
      <c r="G652" s="59">
        <f>(B652/1000)*(C652*1+D652*2)</f>
        <v>537134.24100000004</v>
      </c>
      <c r="H652" s="59">
        <f>ABS(C652-ROUND(C652,0))+ABS(D652-ROUND(D652,0))</f>
        <v>0</v>
      </c>
      <c r="I652" s="60">
        <v>0</v>
      </c>
    </row>
    <row r="653" spans="1:9" ht="12.75">
      <c r="A653" s="57">
        <v>151</v>
      </c>
      <c r="B653" s="58">
        <f>PRRAS!C666</f>
        <v>652</v>
      </c>
      <c r="C653" s="58">
        <f>PRRAS!D666</f>
        <v>0</v>
      </c>
      <c r="D653" s="58">
        <f>PRRAS!E666</f>
        <v>0</v>
      </c>
      <c r="E653" s="58">
        <v>0</v>
      </c>
      <c r="F653" s="58">
        <v>0</v>
      </c>
      <c r="G653" s="59">
        <f>(B653/1000)*(C653*1+D653*2)</f>
        <v>0</v>
      </c>
      <c r="H653" s="59">
        <f>ABS(C653-ROUND(C653,0))+ABS(D653-ROUND(D653,0))</f>
        <v>0</v>
      </c>
      <c r="I653" s="60">
        <v>0</v>
      </c>
    </row>
    <row r="654" spans="1:9" ht="12.75">
      <c r="A654" s="57">
        <v>151</v>
      </c>
      <c r="B654" s="58">
        <f>PRRAS!C667</f>
        <v>653</v>
      </c>
      <c r="C654" s="58">
        <f>PRRAS!D667</f>
        <v>0</v>
      </c>
      <c r="D654" s="58">
        <f>PRRAS!E667</f>
        <v>0</v>
      </c>
      <c r="E654" s="58">
        <v>0</v>
      </c>
      <c r="F654" s="58">
        <v>0</v>
      </c>
      <c r="G654" s="59">
        <f>(B654/1000)*(C654*1+D654*2)</f>
        <v>0</v>
      </c>
      <c r="H654" s="59">
        <f>ABS(C654-ROUND(C654,0))+ABS(D654-ROUND(D654,0))</f>
        <v>0</v>
      </c>
      <c r="I654" s="60">
        <v>0</v>
      </c>
    </row>
    <row r="655" spans="1:9" ht="12.75">
      <c r="A655" s="57">
        <v>151</v>
      </c>
      <c r="B655" s="58">
        <f>PRRAS!C668</f>
        <v>654</v>
      </c>
      <c r="C655" s="58">
        <f>PRRAS!D668</f>
        <v>350000</v>
      </c>
      <c r="D655" s="58">
        <f>PRRAS!E668</f>
        <v>153950</v>
      </c>
      <c r="E655" s="58">
        <v>0</v>
      </c>
      <c r="F655" s="58">
        <v>0</v>
      </c>
      <c r="G655" s="59">
        <f>(B655/1000)*(C655*1+D655*2)</f>
        <v>430266.60000000003</v>
      </c>
      <c r="H655" s="59">
        <f>ABS(C655-ROUND(C655,0))+ABS(D655-ROUND(D655,0))</f>
        <v>0</v>
      </c>
      <c r="I655" s="60">
        <v>0</v>
      </c>
    </row>
    <row r="656" spans="1:9" ht="12.75">
      <c r="A656" s="57">
        <v>151</v>
      </c>
      <c r="B656" s="58">
        <f>PRRAS!C669</f>
        <v>655</v>
      </c>
      <c r="C656" s="58">
        <f>PRRAS!D669</f>
        <v>4232161</v>
      </c>
      <c r="D656" s="58">
        <f>PRRAS!E669</f>
        <v>2791158</v>
      </c>
      <c r="E656" s="58">
        <v>0</v>
      </c>
      <c r="F656" s="58">
        <v>0</v>
      </c>
      <c r="G656" s="59">
        <f>(B656/1000)*(C656*1+D656*2)</f>
        <v>6428482.4350000005</v>
      </c>
      <c r="H656" s="59">
        <f>ABS(C656-ROUND(C656,0))+ABS(D656-ROUND(D656,0))</f>
        <v>0</v>
      </c>
      <c r="I656" s="60">
        <v>0</v>
      </c>
    </row>
    <row r="657" spans="1:9" ht="12.75">
      <c r="A657" s="57">
        <v>151</v>
      </c>
      <c r="B657" s="58">
        <f>PRRAS!C670</f>
        <v>656</v>
      </c>
      <c r="C657" s="58">
        <f>PRRAS!D670</f>
        <v>0</v>
      </c>
      <c r="D657" s="58">
        <f>PRRAS!E670</f>
        <v>0</v>
      </c>
      <c r="E657" s="58">
        <v>0</v>
      </c>
      <c r="F657" s="58">
        <v>0</v>
      </c>
      <c r="G657" s="59">
        <f>(B657/1000)*(C657*1+D657*2)</f>
        <v>0</v>
      </c>
      <c r="H657" s="59">
        <f>ABS(C657-ROUND(C657,0))+ABS(D657-ROUND(D657,0))</f>
        <v>0</v>
      </c>
      <c r="I657" s="60">
        <v>0</v>
      </c>
    </row>
    <row r="658" spans="1:9" ht="12.75">
      <c r="A658" s="57">
        <v>151</v>
      </c>
      <c r="B658" s="58">
        <f>PRRAS!C671</f>
        <v>657</v>
      </c>
      <c r="C658" s="58">
        <f>PRRAS!D671</f>
        <v>0</v>
      </c>
      <c r="D658" s="58">
        <f>PRRAS!E671</f>
        <v>0</v>
      </c>
      <c r="E658" s="58">
        <v>0</v>
      </c>
      <c r="F658" s="58">
        <v>0</v>
      </c>
      <c r="G658" s="59">
        <f>(B658/1000)*(C658*1+D658*2)</f>
        <v>0</v>
      </c>
      <c r="H658" s="59">
        <f>ABS(C658-ROUND(C658,0))+ABS(D658-ROUND(D658,0))</f>
        <v>0</v>
      </c>
      <c r="I658" s="60">
        <v>0</v>
      </c>
    </row>
    <row r="659" spans="1:9" ht="12.75">
      <c r="A659" s="57">
        <v>151</v>
      </c>
      <c r="B659" s="58">
        <f>PRRAS!C672</f>
        <v>658</v>
      </c>
      <c r="C659" s="58">
        <f>PRRAS!D672</f>
        <v>0</v>
      </c>
      <c r="D659" s="58">
        <f>PRRAS!E672</f>
        <v>0</v>
      </c>
      <c r="E659" s="58">
        <v>0</v>
      </c>
      <c r="F659" s="58">
        <v>0</v>
      </c>
      <c r="G659" s="59">
        <f>(B659/1000)*(C659*1+D659*2)</f>
        <v>0</v>
      </c>
      <c r="H659" s="59">
        <f>ABS(C659-ROUND(C659,0))+ABS(D659-ROUND(D659,0))</f>
        <v>0</v>
      </c>
      <c r="I659" s="60">
        <v>0</v>
      </c>
    </row>
    <row r="660" spans="1:9" ht="12.75">
      <c r="A660" s="57">
        <v>151</v>
      </c>
      <c r="B660" s="58">
        <f>PRRAS!C673</f>
        <v>659</v>
      </c>
      <c r="C660" s="58">
        <f>PRRAS!D673</f>
        <v>0</v>
      </c>
      <c r="D660" s="58">
        <f>PRRAS!E673</f>
        <v>0</v>
      </c>
      <c r="E660" s="58">
        <v>0</v>
      </c>
      <c r="F660" s="58">
        <v>0</v>
      </c>
      <c r="G660" s="59">
        <f>(B660/1000)*(C660*1+D660*2)</f>
        <v>0</v>
      </c>
      <c r="H660" s="59">
        <f>ABS(C660-ROUND(C660,0))+ABS(D660-ROUND(D660,0))</f>
        <v>0</v>
      </c>
      <c r="I660" s="60">
        <v>0</v>
      </c>
    </row>
    <row r="661" spans="1:9" ht="12.75">
      <c r="A661" s="57">
        <v>151</v>
      </c>
      <c r="B661" s="58">
        <f>PRRAS!C674</f>
        <v>660</v>
      </c>
      <c r="C661" s="58">
        <f>PRRAS!D674</f>
        <v>0</v>
      </c>
      <c r="D661" s="58">
        <f>PRRAS!E674</f>
        <v>0</v>
      </c>
      <c r="E661" s="58">
        <v>0</v>
      </c>
      <c r="F661" s="58">
        <v>0</v>
      </c>
      <c r="G661" s="59">
        <f>(B661/1000)*(C661*1+D661*2)</f>
        <v>0</v>
      </c>
      <c r="H661" s="59">
        <f>ABS(C661-ROUND(C661,0))+ABS(D661-ROUND(D661,0))</f>
        <v>0</v>
      </c>
      <c r="I661" s="60">
        <v>0</v>
      </c>
    </row>
    <row r="662" spans="1:9" ht="12.75">
      <c r="A662" s="57">
        <v>151</v>
      </c>
      <c r="B662" s="58">
        <f>PRRAS!C675</f>
        <v>661</v>
      </c>
      <c r="C662" s="58">
        <f>PRRAS!D675</f>
        <v>0</v>
      </c>
      <c r="D662" s="58">
        <f>PRRAS!E675</f>
        <v>0</v>
      </c>
      <c r="E662" s="58">
        <v>0</v>
      </c>
      <c r="F662" s="58">
        <v>0</v>
      </c>
      <c r="G662" s="59">
        <f>(B662/1000)*(C662*1+D662*2)</f>
        <v>0</v>
      </c>
      <c r="H662" s="59">
        <f>ABS(C662-ROUND(C662,0))+ABS(D662-ROUND(D662,0))</f>
        <v>0</v>
      </c>
      <c r="I662" s="60">
        <v>0</v>
      </c>
    </row>
    <row r="663" spans="1:9" ht="12.75">
      <c r="A663" s="57">
        <v>151</v>
      </c>
      <c r="B663" s="58">
        <f>PRRAS!C676</f>
        <v>662</v>
      </c>
      <c r="C663" s="58">
        <f>PRRAS!D676</f>
        <v>0</v>
      </c>
      <c r="D663" s="58">
        <f>PRRAS!E676</f>
        <v>0</v>
      </c>
      <c r="E663" s="58">
        <v>0</v>
      </c>
      <c r="F663" s="58">
        <v>0</v>
      </c>
      <c r="G663" s="59">
        <f>(B663/1000)*(C663*1+D663*2)</f>
        <v>0</v>
      </c>
      <c r="H663" s="59">
        <f>ABS(C663-ROUND(C663,0))+ABS(D663-ROUND(D663,0))</f>
        <v>0</v>
      </c>
      <c r="I663" s="60">
        <v>0</v>
      </c>
    </row>
    <row r="664" spans="1:9" ht="12.75">
      <c r="A664" s="57">
        <v>151</v>
      </c>
      <c r="B664" s="58">
        <f>PRRAS!C677</f>
        <v>663</v>
      </c>
      <c r="C664" s="58">
        <f>PRRAS!D677</f>
        <v>0</v>
      </c>
      <c r="D664" s="58">
        <f>PRRAS!E677</f>
        <v>0</v>
      </c>
      <c r="E664" s="58">
        <v>0</v>
      </c>
      <c r="F664" s="58">
        <v>0</v>
      </c>
      <c r="G664" s="59">
        <f>(B664/1000)*(C664*1+D664*2)</f>
        <v>0</v>
      </c>
      <c r="H664" s="59">
        <f>ABS(C664-ROUND(C664,0))+ABS(D664-ROUND(D664,0))</f>
        <v>0</v>
      </c>
      <c r="I664" s="60">
        <v>0</v>
      </c>
    </row>
    <row r="665" spans="1:9" ht="12.75">
      <c r="A665" s="57">
        <v>151</v>
      </c>
      <c r="B665" s="58">
        <f>PRRAS!C678</f>
        <v>664</v>
      </c>
      <c r="C665" s="58">
        <f>PRRAS!D678</f>
        <v>0</v>
      </c>
      <c r="D665" s="58">
        <f>PRRAS!E678</f>
        <v>0</v>
      </c>
      <c r="E665" s="58">
        <v>0</v>
      </c>
      <c r="F665" s="58">
        <v>0</v>
      </c>
      <c r="G665" s="59">
        <f>(B665/1000)*(C665*1+D665*2)</f>
        <v>0</v>
      </c>
      <c r="H665" s="59">
        <f>ABS(C665-ROUND(C665,0))+ABS(D665-ROUND(D665,0))</f>
        <v>0</v>
      </c>
      <c r="I665" s="60">
        <v>0</v>
      </c>
    </row>
    <row r="666" spans="1:9" ht="12.75">
      <c r="A666" s="57">
        <v>151</v>
      </c>
      <c r="B666" s="58">
        <f>PRRAS!C679</f>
        <v>665</v>
      </c>
      <c r="C666" s="58">
        <f>PRRAS!D679</f>
        <v>0</v>
      </c>
      <c r="D666" s="58">
        <f>PRRAS!E679</f>
        <v>0</v>
      </c>
      <c r="E666" s="58">
        <v>0</v>
      </c>
      <c r="F666" s="58">
        <v>0</v>
      </c>
      <c r="G666" s="59">
        <f>(B666/1000)*(C666*1+D666*2)</f>
        <v>0</v>
      </c>
      <c r="H666" s="59">
        <f>ABS(C666-ROUND(C666,0))+ABS(D666-ROUND(D666,0))</f>
        <v>0</v>
      </c>
      <c r="I666" s="60">
        <v>0</v>
      </c>
    </row>
    <row r="667" spans="1:9" ht="12.75">
      <c r="A667" s="57">
        <v>151</v>
      </c>
      <c r="B667" s="58">
        <f>PRRAS!C680</f>
        <v>666</v>
      </c>
      <c r="C667" s="58">
        <f>PRRAS!D680</f>
        <v>0</v>
      </c>
      <c r="D667" s="58">
        <f>PRRAS!E680</f>
        <v>0</v>
      </c>
      <c r="E667" s="58">
        <v>0</v>
      </c>
      <c r="F667" s="58">
        <v>0</v>
      </c>
      <c r="G667" s="59">
        <f>(B667/1000)*(C667*1+D667*2)</f>
        <v>0</v>
      </c>
      <c r="H667" s="59">
        <f>ABS(C667-ROUND(C667,0))+ABS(D667-ROUND(D667,0))</f>
        <v>0</v>
      </c>
      <c r="I667" s="60">
        <v>0</v>
      </c>
    </row>
    <row r="668" spans="1:9" ht="12.75">
      <c r="A668" s="57">
        <v>151</v>
      </c>
      <c r="B668" s="58">
        <f>PRRAS!C681</f>
        <v>667</v>
      </c>
      <c r="C668" s="58">
        <f>PRRAS!D681</f>
        <v>0</v>
      </c>
      <c r="D668" s="58">
        <f>PRRAS!E681</f>
        <v>0</v>
      </c>
      <c r="E668" s="58">
        <v>0</v>
      </c>
      <c r="F668" s="58">
        <v>0</v>
      </c>
      <c r="G668" s="59">
        <f>(B668/1000)*(C668*1+D668*2)</f>
        <v>0</v>
      </c>
      <c r="H668" s="59">
        <f>ABS(C668-ROUND(C668,0))+ABS(D668-ROUND(D668,0))</f>
        <v>0</v>
      </c>
      <c r="I668" s="60">
        <v>0</v>
      </c>
    </row>
    <row r="669" spans="1:9" ht="12.75">
      <c r="A669" s="57">
        <v>151</v>
      </c>
      <c r="B669" s="58">
        <f>PRRAS!C682</f>
        <v>668</v>
      </c>
      <c r="C669" s="58">
        <f>PRRAS!D682</f>
        <v>0</v>
      </c>
      <c r="D669" s="58">
        <f>PRRAS!E682</f>
        <v>0</v>
      </c>
      <c r="E669" s="58">
        <v>0</v>
      </c>
      <c r="F669" s="58">
        <v>0</v>
      </c>
      <c r="G669" s="59">
        <f>(B669/1000)*(C669*1+D669*2)</f>
        <v>0</v>
      </c>
      <c r="H669" s="59">
        <f>ABS(C669-ROUND(C669,0))+ABS(D669-ROUND(D669,0))</f>
        <v>0</v>
      </c>
      <c r="I669" s="60">
        <v>0</v>
      </c>
    </row>
    <row r="670" spans="1:9" ht="12.75">
      <c r="A670" s="57">
        <v>151</v>
      </c>
      <c r="B670" s="58">
        <f>PRRAS!C683</f>
        <v>669</v>
      </c>
      <c r="C670" s="58">
        <f>PRRAS!D683</f>
        <v>0</v>
      </c>
      <c r="D670" s="58">
        <f>PRRAS!E683</f>
        <v>0</v>
      </c>
      <c r="E670" s="58">
        <v>0</v>
      </c>
      <c r="F670" s="58">
        <v>0</v>
      </c>
      <c r="G670" s="59">
        <f>(B670/1000)*(C670*1+D670*2)</f>
        <v>0</v>
      </c>
      <c r="H670" s="59">
        <f>ABS(C670-ROUND(C670,0))+ABS(D670-ROUND(D670,0))</f>
        <v>0</v>
      </c>
      <c r="I670" s="60">
        <v>0</v>
      </c>
    </row>
    <row r="671" spans="1:9" ht="12.75">
      <c r="A671" s="57">
        <v>151</v>
      </c>
      <c r="B671" s="58">
        <f>PRRAS!C684</f>
        <v>670</v>
      </c>
      <c r="C671" s="58">
        <f>PRRAS!D684</f>
        <v>0</v>
      </c>
      <c r="D671" s="58">
        <f>PRRAS!E684</f>
        <v>0</v>
      </c>
      <c r="E671" s="58">
        <v>0</v>
      </c>
      <c r="F671" s="58">
        <v>0</v>
      </c>
      <c r="G671" s="59">
        <f>(B671/1000)*(C671*1+D671*2)</f>
        <v>0</v>
      </c>
      <c r="H671" s="59">
        <f>ABS(C671-ROUND(C671,0))+ABS(D671-ROUND(D671,0))</f>
        <v>0</v>
      </c>
      <c r="I671" s="60">
        <v>0</v>
      </c>
    </row>
    <row r="672" spans="1:9" ht="12.75">
      <c r="A672" s="57">
        <v>151</v>
      </c>
      <c r="B672" s="58">
        <f>PRRAS!C685</f>
        <v>671</v>
      </c>
      <c r="C672" s="58">
        <f>PRRAS!D685</f>
        <v>0</v>
      </c>
      <c r="D672" s="58">
        <f>PRRAS!E685</f>
        <v>0</v>
      </c>
      <c r="E672" s="58">
        <v>0</v>
      </c>
      <c r="F672" s="58">
        <v>0</v>
      </c>
      <c r="G672" s="59">
        <f>(B672/1000)*(C672*1+D672*2)</f>
        <v>0</v>
      </c>
      <c r="H672" s="59">
        <f>ABS(C672-ROUND(C672,0))+ABS(D672-ROUND(D672,0))</f>
        <v>0</v>
      </c>
      <c r="I672" s="60">
        <v>0</v>
      </c>
    </row>
    <row r="673" spans="1:9" ht="12.75">
      <c r="A673" s="57">
        <v>151</v>
      </c>
      <c r="B673" s="58">
        <f>PRRAS!C686</f>
        <v>672</v>
      </c>
      <c r="C673" s="58">
        <f>PRRAS!D686</f>
        <v>0</v>
      </c>
      <c r="D673" s="58">
        <f>PRRAS!E686</f>
        <v>0</v>
      </c>
      <c r="E673" s="58">
        <v>0</v>
      </c>
      <c r="F673" s="58">
        <v>0</v>
      </c>
      <c r="G673" s="59">
        <f>(B673/1000)*(C673*1+D673*2)</f>
        <v>0</v>
      </c>
      <c r="H673" s="59">
        <f>ABS(C673-ROUND(C673,0))+ABS(D673-ROUND(D673,0))</f>
        <v>0</v>
      </c>
      <c r="I673" s="60">
        <v>0</v>
      </c>
    </row>
    <row r="674" spans="1:9" ht="12.75">
      <c r="A674" s="57">
        <v>151</v>
      </c>
      <c r="B674" s="58">
        <f>PRRAS!C687</f>
        <v>673</v>
      </c>
      <c r="C674" s="58">
        <f>PRRAS!D687</f>
        <v>0</v>
      </c>
      <c r="D674" s="58">
        <f>PRRAS!E687</f>
        <v>0</v>
      </c>
      <c r="E674" s="58">
        <v>0</v>
      </c>
      <c r="F674" s="58">
        <v>0</v>
      </c>
      <c r="G674" s="59">
        <f>(B674/1000)*(C674*1+D674*2)</f>
        <v>0</v>
      </c>
      <c r="H674" s="59">
        <f>ABS(C674-ROUND(C674,0))+ABS(D674-ROUND(D674,0))</f>
        <v>0</v>
      </c>
      <c r="I674" s="60">
        <v>0</v>
      </c>
    </row>
    <row r="675" spans="1:9" ht="12.75">
      <c r="A675" s="57">
        <v>151</v>
      </c>
      <c r="B675" s="58">
        <f>PRRAS!C688</f>
        <v>674</v>
      </c>
      <c r="C675" s="58">
        <f>PRRAS!D688</f>
        <v>0</v>
      </c>
      <c r="D675" s="58">
        <f>PRRAS!E688</f>
        <v>0</v>
      </c>
      <c r="E675" s="58">
        <v>0</v>
      </c>
      <c r="F675" s="58">
        <v>0</v>
      </c>
      <c r="G675" s="59">
        <f>(B675/1000)*(C675*1+D675*2)</f>
        <v>0</v>
      </c>
      <c r="H675" s="59">
        <f>ABS(C675-ROUND(C675,0))+ABS(D675-ROUND(D675,0))</f>
        <v>0</v>
      </c>
      <c r="I675" s="60">
        <v>0</v>
      </c>
    </row>
    <row r="676" spans="1:9" ht="12.75">
      <c r="A676" s="57">
        <v>151</v>
      </c>
      <c r="B676" s="58">
        <f>PRRAS!C689</f>
        <v>675</v>
      </c>
      <c r="C676" s="58">
        <f>PRRAS!D689</f>
        <v>0</v>
      </c>
      <c r="D676" s="58">
        <f>PRRAS!E689</f>
        <v>0</v>
      </c>
      <c r="E676" s="58">
        <v>0</v>
      </c>
      <c r="F676" s="58">
        <v>0</v>
      </c>
      <c r="G676" s="59">
        <f>(B676/1000)*(C676*1+D676*2)</f>
        <v>0</v>
      </c>
      <c r="H676" s="59">
        <f>ABS(C676-ROUND(C676,0))+ABS(D676-ROUND(D676,0))</f>
        <v>0</v>
      </c>
      <c r="I676" s="60">
        <v>0</v>
      </c>
    </row>
    <row r="677" spans="1:9" ht="12.75">
      <c r="A677" s="57">
        <v>151</v>
      </c>
      <c r="B677" s="58">
        <f>PRRAS!C690</f>
        <v>676</v>
      </c>
      <c r="C677" s="58">
        <f>PRRAS!D690</f>
        <v>0</v>
      </c>
      <c r="D677" s="58">
        <f>PRRAS!E690</f>
        <v>0</v>
      </c>
      <c r="E677" s="58">
        <v>0</v>
      </c>
      <c r="F677" s="58">
        <v>0</v>
      </c>
      <c r="G677" s="59">
        <f>(B677/1000)*(C677*1+D677*2)</f>
        <v>0</v>
      </c>
      <c r="H677" s="59">
        <f>ABS(C677-ROUND(C677,0))+ABS(D677-ROUND(D677,0))</f>
        <v>0</v>
      </c>
      <c r="I677" s="60">
        <v>0</v>
      </c>
    </row>
    <row r="678" spans="1:9" ht="12.75">
      <c r="A678" s="57">
        <v>151</v>
      </c>
      <c r="B678" s="58">
        <f>PRRAS!C691</f>
        <v>677</v>
      </c>
      <c r="C678" s="58">
        <f>PRRAS!D691</f>
        <v>0</v>
      </c>
      <c r="D678" s="58">
        <f>PRRAS!E691</f>
        <v>0</v>
      </c>
      <c r="E678" s="58">
        <v>0</v>
      </c>
      <c r="F678" s="58">
        <v>0</v>
      </c>
      <c r="G678" s="59">
        <f>(B678/1000)*(C678*1+D678*2)</f>
        <v>0</v>
      </c>
      <c r="H678" s="59">
        <f>ABS(C678-ROUND(C678,0))+ABS(D678-ROUND(D678,0))</f>
        <v>0</v>
      </c>
      <c r="I678" s="60">
        <v>0</v>
      </c>
    </row>
    <row r="679" spans="1:9" ht="12.75">
      <c r="A679" s="57">
        <v>151</v>
      </c>
      <c r="B679" s="58">
        <f>PRRAS!C692</f>
        <v>678</v>
      </c>
      <c r="C679" s="58">
        <f>PRRAS!D692</f>
        <v>0</v>
      </c>
      <c r="D679" s="58">
        <f>PRRAS!E692</f>
        <v>0</v>
      </c>
      <c r="E679" s="58">
        <v>0</v>
      </c>
      <c r="F679" s="58">
        <v>0</v>
      </c>
      <c r="G679" s="59">
        <f>(B679/1000)*(C679*1+D679*2)</f>
        <v>0</v>
      </c>
      <c r="H679" s="59">
        <f>ABS(C679-ROUND(C679,0))+ABS(D679-ROUND(D679,0))</f>
        <v>0</v>
      </c>
      <c r="I679" s="60">
        <v>0</v>
      </c>
    </row>
    <row r="680" spans="1:9" ht="12.75">
      <c r="A680" s="57">
        <v>151</v>
      </c>
      <c r="B680" s="58">
        <f>PRRAS!C693</f>
        <v>679</v>
      </c>
      <c r="C680" s="58">
        <f>PRRAS!D693</f>
        <v>0</v>
      </c>
      <c r="D680" s="58">
        <f>PRRAS!E693</f>
        <v>0</v>
      </c>
      <c r="E680" s="58">
        <v>0</v>
      </c>
      <c r="F680" s="58">
        <v>0</v>
      </c>
      <c r="G680" s="59">
        <f>(B680/1000)*(C680*1+D680*2)</f>
        <v>0</v>
      </c>
      <c r="H680" s="59">
        <f>ABS(C680-ROUND(C680,0))+ABS(D680-ROUND(D680,0))</f>
        <v>0</v>
      </c>
      <c r="I680" s="60">
        <v>0</v>
      </c>
    </row>
    <row r="681" spans="1:9" ht="12.75">
      <c r="A681" s="57">
        <v>151</v>
      </c>
      <c r="B681" s="58">
        <f>PRRAS!C694</f>
        <v>680</v>
      </c>
      <c r="C681" s="58">
        <f>PRRAS!D694</f>
        <v>0</v>
      </c>
      <c r="D681" s="58">
        <f>PRRAS!E694</f>
        <v>0</v>
      </c>
      <c r="E681" s="58">
        <v>0</v>
      </c>
      <c r="F681" s="58">
        <v>0</v>
      </c>
      <c r="G681" s="59">
        <f>(B681/1000)*(C681*1+D681*2)</f>
        <v>0</v>
      </c>
      <c r="H681" s="59">
        <f>ABS(C681-ROUND(C681,0))+ABS(D681-ROUND(D681,0))</f>
        <v>0</v>
      </c>
      <c r="I681" s="60">
        <v>0</v>
      </c>
    </row>
    <row r="682" spans="1:9" ht="12.75">
      <c r="A682" s="57">
        <v>151</v>
      </c>
      <c r="B682" s="58">
        <f>PRRAS!C695</f>
        <v>681</v>
      </c>
      <c r="C682" s="58">
        <f>PRRAS!D695</f>
        <v>0</v>
      </c>
      <c r="D682" s="58">
        <f>PRRAS!E695</f>
        <v>0</v>
      </c>
      <c r="E682" s="58">
        <v>0</v>
      </c>
      <c r="F682" s="58">
        <v>0</v>
      </c>
      <c r="G682" s="59">
        <f>(B682/1000)*(C682*1+D682*2)</f>
        <v>0</v>
      </c>
      <c r="H682" s="59">
        <f>ABS(C682-ROUND(C682,0))+ABS(D682-ROUND(D682,0))</f>
        <v>0</v>
      </c>
      <c r="I682" s="60">
        <v>0</v>
      </c>
    </row>
    <row r="683" spans="1:9" ht="12.75">
      <c r="A683" s="57">
        <v>151</v>
      </c>
      <c r="B683" s="58">
        <f>PRRAS!C696</f>
        <v>682</v>
      </c>
      <c r="C683" s="58">
        <f>PRRAS!D696</f>
        <v>0</v>
      </c>
      <c r="D683" s="58">
        <f>PRRAS!E696</f>
        <v>0</v>
      </c>
      <c r="E683" s="58">
        <v>0</v>
      </c>
      <c r="F683" s="58">
        <v>0</v>
      </c>
      <c r="G683" s="59">
        <f>(B683/1000)*(C683*1+D683*2)</f>
        <v>0</v>
      </c>
      <c r="H683" s="59">
        <f>ABS(C683-ROUND(C683,0))+ABS(D683-ROUND(D683,0))</f>
        <v>0</v>
      </c>
      <c r="I683" s="60">
        <v>0</v>
      </c>
    </row>
    <row r="684" spans="1:9" ht="12.75">
      <c r="A684" s="57">
        <v>151</v>
      </c>
      <c r="B684" s="58">
        <f>PRRAS!C697</f>
        <v>683</v>
      </c>
      <c r="C684" s="58">
        <f>PRRAS!D697</f>
        <v>0</v>
      </c>
      <c r="D684" s="58">
        <f>PRRAS!E697</f>
        <v>0</v>
      </c>
      <c r="E684" s="58">
        <v>0</v>
      </c>
      <c r="F684" s="58">
        <v>0</v>
      </c>
      <c r="G684" s="59">
        <f>(B684/1000)*(C684*1+D684*2)</f>
        <v>0</v>
      </c>
      <c r="H684" s="59">
        <f>ABS(C684-ROUND(C684,0))+ABS(D684-ROUND(D684,0))</f>
        <v>0</v>
      </c>
      <c r="I684" s="60">
        <v>0</v>
      </c>
    </row>
    <row r="685" spans="1:9" ht="12.75">
      <c r="A685" s="57">
        <v>151</v>
      </c>
      <c r="B685" s="58">
        <f>PRRAS!C698</f>
        <v>684</v>
      </c>
      <c r="C685" s="58">
        <f>PRRAS!D698</f>
        <v>0</v>
      </c>
      <c r="D685" s="58">
        <f>PRRAS!E698</f>
        <v>0</v>
      </c>
      <c r="E685" s="58">
        <v>0</v>
      </c>
      <c r="F685" s="58">
        <v>0</v>
      </c>
      <c r="G685" s="59">
        <f>(B685/1000)*(C685*1+D685*2)</f>
        <v>0</v>
      </c>
      <c r="H685" s="59">
        <f>ABS(C685-ROUND(C685,0))+ABS(D685-ROUND(D685,0))</f>
        <v>0</v>
      </c>
      <c r="I685" s="60">
        <v>0</v>
      </c>
    </row>
    <row r="686" spans="1:9" ht="12.75">
      <c r="A686" s="57">
        <v>151</v>
      </c>
      <c r="B686" s="58">
        <f>PRRAS!C699</f>
        <v>685</v>
      </c>
      <c r="C686" s="58">
        <f>PRRAS!D699</f>
        <v>0</v>
      </c>
      <c r="D686" s="58">
        <f>PRRAS!E699</f>
        <v>0</v>
      </c>
      <c r="E686" s="58">
        <v>0</v>
      </c>
      <c r="F686" s="58">
        <v>0</v>
      </c>
      <c r="G686" s="59">
        <f>(B686/1000)*(C686*1+D686*2)</f>
        <v>0</v>
      </c>
      <c r="H686" s="59">
        <f>ABS(C686-ROUND(C686,0))+ABS(D686-ROUND(D686,0))</f>
        <v>0</v>
      </c>
      <c r="I686" s="60">
        <v>0</v>
      </c>
    </row>
    <row r="687" spans="1:9" ht="12.75">
      <c r="A687" s="57">
        <v>151</v>
      </c>
      <c r="B687" s="58">
        <f>PRRAS!C700</f>
        <v>686</v>
      </c>
      <c r="C687" s="58">
        <f>PRRAS!D700</f>
        <v>0</v>
      </c>
      <c r="D687" s="58">
        <f>PRRAS!E700</f>
        <v>0</v>
      </c>
      <c r="E687" s="58">
        <v>0</v>
      </c>
      <c r="F687" s="58">
        <v>0</v>
      </c>
      <c r="G687" s="59">
        <f>(B687/1000)*(C687*1+D687*2)</f>
        <v>0</v>
      </c>
      <c r="H687" s="59">
        <f>ABS(C687-ROUND(C687,0))+ABS(D687-ROUND(D687,0))</f>
        <v>0</v>
      </c>
      <c r="I687" s="60">
        <v>0</v>
      </c>
    </row>
    <row r="688" spans="1:9" ht="12.75">
      <c r="A688" s="57">
        <v>151</v>
      </c>
      <c r="B688" s="58">
        <f>PRRAS!C701</f>
        <v>687</v>
      </c>
      <c r="C688" s="58">
        <f>PRRAS!D701</f>
        <v>0</v>
      </c>
      <c r="D688" s="58">
        <f>PRRAS!E701</f>
        <v>0</v>
      </c>
      <c r="E688" s="58">
        <v>0</v>
      </c>
      <c r="F688" s="58">
        <v>0</v>
      </c>
      <c r="G688" s="59">
        <f>(B688/1000)*(C688*1+D688*2)</f>
        <v>0</v>
      </c>
      <c r="H688" s="59">
        <f>ABS(C688-ROUND(C688,0))+ABS(D688-ROUND(D688,0))</f>
        <v>0</v>
      </c>
      <c r="I688" s="60">
        <v>0</v>
      </c>
    </row>
    <row r="689" spans="1:9" ht="12.75">
      <c r="A689" s="57">
        <v>151</v>
      </c>
      <c r="B689" s="58">
        <f>PRRAS!C702</f>
        <v>688</v>
      </c>
      <c r="C689" s="58">
        <f>PRRAS!D702</f>
        <v>0</v>
      </c>
      <c r="D689" s="58">
        <f>PRRAS!E702</f>
        <v>0</v>
      </c>
      <c r="E689" s="58">
        <v>0</v>
      </c>
      <c r="F689" s="58">
        <v>0</v>
      </c>
      <c r="G689" s="59">
        <f>(B689/1000)*(C689*1+D689*2)</f>
        <v>0</v>
      </c>
      <c r="H689" s="59">
        <f>ABS(C689-ROUND(C689,0))+ABS(D689-ROUND(D689,0))</f>
        <v>0</v>
      </c>
      <c r="I689" s="60">
        <v>0</v>
      </c>
    </row>
    <row r="690" spans="1:9" ht="12.75">
      <c r="A690" s="57">
        <v>151</v>
      </c>
      <c r="B690" s="58">
        <f>PRRAS!C703</f>
        <v>689</v>
      </c>
      <c r="C690" s="58">
        <f>PRRAS!D703</f>
        <v>61824</v>
      </c>
      <c r="D690" s="58">
        <f>PRRAS!E703</f>
        <v>42963</v>
      </c>
      <c r="E690" s="58">
        <v>0</v>
      </c>
      <c r="F690" s="58">
        <v>0</v>
      </c>
      <c r="G690" s="59">
        <f>(B690/1000)*(C690*1+D690*2)</f>
        <v>101799.74999999999</v>
      </c>
      <c r="H690" s="59">
        <f>ABS(C690-ROUND(C690,0))+ABS(D690-ROUND(D690,0))</f>
        <v>0</v>
      </c>
      <c r="I690" s="60">
        <v>0</v>
      </c>
    </row>
    <row r="691" spans="1:9" ht="12.75">
      <c r="A691" s="57">
        <v>151</v>
      </c>
      <c r="B691" s="58">
        <f>PRRAS!C704</f>
        <v>690</v>
      </c>
      <c r="C691" s="58">
        <f>PRRAS!D704</f>
        <v>0</v>
      </c>
      <c r="D691" s="58">
        <f>PRRAS!E704</f>
        <v>0</v>
      </c>
      <c r="E691" s="58">
        <v>0</v>
      </c>
      <c r="F691" s="58">
        <v>0</v>
      </c>
      <c r="G691" s="59">
        <f>(B691/1000)*(C691*1+D691*2)</f>
        <v>0</v>
      </c>
      <c r="H691" s="59">
        <f>ABS(C691-ROUND(C691,0))+ABS(D691-ROUND(D691,0))</f>
        <v>0</v>
      </c>
      <c r="I691" s="60">
        <v>0</v>
      </c>
    </row>
    <row r="692" spans="1:9" ht="12.75">
      <c r="A692" s="57">
        <v>151</v>
      </c>
      <c r="B692" s="58">
        <f>PRRAS!C705</f>
        <v>691</v>
      </c>
      <c r="C692" s="58">
        <f>PRRAS!D705</f>
        <v>0</v>
      </c>
      <c r="D692" s="58">
        <f>PRRAS!E705</f>
        <v>600</v>
      </c>
      <c r="E692" s="58">
        <v>0</v>
      </c>
      <c r="F692" s="58">
        <v>0</v>
      </c>
      <c r="G692" s="59">
        <f>(B692/1000)*(C692*1+D692*2)</f>
        <v>829.19999999999993</v>
      </c>
      <c r="H692" s="59">
        <f>ABS(C692-ROUND(C692,0))+ABS(D692-ROUND(D692,0))</f>
        <v>0</v>
      </c>
      <c r="I692" s="60">
        <v>0</v>
      </c>
    </row>
    <row r="693" spans="1:9" ht="12.75">
      <c r="A693" s="57">
        <v>151</v>
      </c>
      <c r="B693" s="58">
        <f>PRRAS!C706</f>
        <v>692</v>
      </c>
      <c r="C693" s="58">
        <f>PRRAS!D706</f>
        <v>33760</v>
      </c>
      <c r="D693" s="58">
        <f>PRRAS!E706</f>
        <v>7674</v>
      </c>
      <c r="E693" s="58">
        <v>0</v>
      </c>
      <c r="F693" s="58">
        <v>0</v>
      </c>
      <c r="G693" s="59">
        <f>(B693/1000)*(C693*1+D693*2)</f>
        <v>33982.735999999997</v>
      </c>
      <c r="H693" s="59">
        <f>ABS(C693-ROUND(C693,0))+ABS(D693-ROUND(D693,0))</f>
        <v>0</v>
      </c>
      <c r="I693" s="60">
        <v>0</v>
      </c>
    </row>
    <row r="694" spans="1:9" ht="12.75">
      <c r="A694" s="57">
        <v>151</v>
      </c>
      <c r="B694" s="58">
        <f>PRRAS!C707</f>
        <v>693</v>
      </c>
      <c r="C694" s="58">
        <f>PRRAS!D707</f>
        <v>129366</v>
      </c>
      <c r="D694" s="58">
        <f>PRRAS!E707</f>
        <v>158940</v>
      </c>
      <c r="E694" s="58">
        <v>0</v>
      </c>
      <c r="F694" s="58">
        <v>0</v>
      </c>
      <c r="G694" s="59">
        <f>(B694/1000)*(C694*1+D694*2)</f>
        <v>309941.478</v>
      </c>
      <c r="H694" s="59">
        <f>ABS(C694-ROUND(C694,0))+ABS(D694-ROUND(D694,0))</f>
        <v>0</v>
      </c>
      <c r="I694" s="60">
        <v>0</v>
      </c>
    </row>
    <row r="695" spans="1:9" ht="12.75">
      <c r="A695" s="57">
        <v>151</v>
      </c>
      <c r="B695" s="58">
        <f>PRRAS!C708</f>
        <v>694</v>
      </c>
      <c r="C695" s="58">
        <f>PRRAS!D708</f>
        <v>108276</v>
      </c>
      <c r="D695" s="58">
        <f>PRRAS!E708</f>
        <v>35203</v>
      </c>
      <c r="E695" s="58">
        <v>0</v>
      </c>
      <c r="F695" s="58">
        <v>0</v>
      </c>
      <c r="G695" s="59">
        <f>(B695/1000)*(C695*1+D695*2)</f>
        <v>124005.30799999999</v>
      </c>
      <c r="H695" s="59">
        <f>ABS(C695-ROUND(C695,0))+ABS(D695-ROUND(D695,0))</f>
        <v>0</v>
      </c>
      <c r="I695" s="60">
        <v>0</v>
      </c>
    </row>
    <row r="696" spans="1:9" ht="12.75">
      <c r="A696" s="57">
        <v>151</v>
      </c>
      <c r="B696" s="58">
        <f>PRRAS!C709</f>
        <v>695</v>
      </c>
      <c r="C696" s="58">
        <f>PRRAS!D709</f>
        <v>0</v>
      </c>
      <c r="D696" s="58">
        <f>PRRAS!E709</f>
        <v>0</v>
      </c>
      <c r="E696" s="58">
        <v>0</v>
      </c>
      <c r="F696" s="58">
        <v>0</v>
      </c>
      <c r="G696" s="59">
        <f>(B696/1000)*(C696*1+D696*2)</f>
        <v>0</v>
      </c>
      <c r="H696" s="59">
        <f>ABS(C696-ROUND(C696,0))+ABS(D696-ROUND(D696,0))</f>
        <v>0</v>
      </c>
      <c r="I696" s="60">
        <v>0</v>
      </c>
    </row>
    <row r="697" spans="1:9" ht="12.75">
      <c r="A697" s="57">
        <v>151</v>
      </c>
      <c r="B697" s="58">
        <f>PRRAS!C710</f>
        <v>696</v>
      </c>
      <c r="C697" s="58">
        <f>PRRAS!D710</f>
        <v>454505</v>
      </c>
      <c r="D697" s="58">
        <f>PRRAS!E710</f>
        <v>366042</v>
      </c>
      <c r="E697" s="58">
        <v>0</v>
      </c>
      <c r="F697" s="58">
        <v>0</v>
      </c>
      <c r="G697" s="59">
        <f>(B697/1000)*(C697*1+D697*2)</f>
        <v>825865.9439999999</v>
      </c>
      <c r="H697" s="59">
        <f>ABS(C697-ROUND(C697,0))+ABS(D697-ROUND(D697,0))</f>
        <v>0</v>
      </c>
      <c r="I697" s="60">
        <v>0</v>
      </c>
    </row>
    <row r="698" spans="1:9" ht="12.75">
      <c r="A698" s="57">
        <v>151</v>
      </c>
      <c r="B698" s="58">
        <f>PRRAS!C711</f>
        <v>697</v>
      </c>
      <c r="C698" s="58">
        <f>PRRAS!D711</f>
        <v>21641</v>
      </c>
      <c r="D698" s="58">
        <f>PRRAS!E711</f>
        <v>29765</v>
      </c>
      <c r="E698" s="58">
        <v>0</v>
      </c>
      <c r="F698" s="58">
        <v>0</v>
      </c>
      <c r="G698" s="59">
        <f>(B698/1000)*(C698*1+D698*2)</f>
        <v>56576.186999999998</v>
      </c>
      <c r="H698" s="59">
        <f>ABS(C698-ROUND(C698,0))+ABS(D698-ROUND(D698,0))</f>
        <v>0</v>
      </c>
      <c r="I698" s="60">
        <v>0</v>
      </c>
    </row>
    <row r="699" spans="1:9" ht="12.75">
      <c r="A699" s="57">
        <v>151</v>
      </c>
      <c r="B699" s="58">
        <f>PRRAS!C712</f>
        <v>698</v>
      </c>
      <c r="C699" s="58">
        <f>PRRAS!D712</f>
        <v>0</v>
      </c>
      <c r="D699" s="58">
        <f>PRRAS!E712</f>
        <v>0</v>
      </c>
      <c r="E699" s="58">
        <v>0</v>
      </c>
      <c r="F699" s="58">
        <v>0</v>
      </c>
      <c r="G699" s="59">
        <f>(B699/1000)*(C699*1+D699*2)</f>
        <v>0</v>
      </c>
      <c r="H699" s="59">
        <f>ABS(C699-ROUND(C699,0))+ABS(D699-ROUND(D699,0))</f>
        <v>0</v>
      </c>
      <c r="I699" s="60">
        <v>0</v>
      </c>
    </row>
    <row r="700" spans="1:9" ht="12.75">
      <c r="A700" s="57">
        <v>151</v>
      </c>
      <c r="B700" s="58">
        <f>PRRAS!C713</f>
        <v>699</v>
      </c>
      <c r="C700" s="58">
        <f>PRRAS!D713</f>
        <v>0</v>
      </c>
      <c r="D700" s="58">
        <f>PRRAS!E713</f>
        <v>0</v>
      </c>
      <c r="E700" s="58">
        <v>0</v>
      </c>
      <c r="F700" s="58">
        <v>0</v>
      </c>
      <c r="G700" s="59">
        <f>(B700/1000)*(C700*1+D700*2)</f>
        <v>0</v>
      </c>
      <c r="H700" s="59">
        <f>ABS(C700-ROUND(C700,0))+ABS(D700-ROUND(D700,0))</f>
        <v>0</v>
      </c>
      <c r="I700" s="60">
        <v>0</v>
      </c>
    </row>
    <row r="701" spans="1:9" ht="12.75">
      <c r="A701" s="57">
        <v>151</v>
      </c>
      <c r="B701" s="58">
        <f>PRRAS!C714</f>
        <v>700</v>
      </c>
      <c r="C701" s="58">
        <f>PRRAS!D714</f>
        <v>0</v>
      </c>
      <c r="D701" s="58">
        <f>PRRAS!E714</f>
        <v>0</v>
      </c>
      <c r="E701" s="58">
        <v>0</v>
      </c>
      <c r="F701" s="58">
        <v>0</v>
      </c>
      <c r="G701" s="59">
        <f>(B701/1000)*(C701*1+D701*2)</f>
        <v>0</v>
      </c>
      <c r="H701" s="59">
        <f>ABS(C701-ROUND(C701,0))+ABS(D701-ROUND(D701,0))</f>
        <v>0</v>
      </c>
      <c r="I701" s="60">
        <v>0</v>
      </c>
    </row>
    <row r="702" spans="1:9" ht="12.75">
      <c r="A702" s="57">
        <v>151</v>
      </c>
      <c r="B702" s="58">
        <f>PRRAS!C715</f>
        <v>701</v>
      </c>
      <c r="C702" s="58">
        <f>PRRAS!D715</f>
        <v>0</v>
      </c>
      <c r="D702" s="58">
        <f>PRRAS!E715</f>
        <v>0</v>
      </c>
      <c r="E702" s="58">
        <v>0</v>
      </c>
      <c r="F702" s="58">
        <v>0</v>
      </c>
      <c r="G702" s="59">
        <f>(B702/1000)*(C702*1+D702*2)</f>
        <v>0</v>
      </c>
      <c r="H702" s="59">
        <f>ABS(C702-ROUND(C702,0))+ABS(D702-ROUND(D702,0))</f>
        <v>0</v>
      </c>
      <c r="I702" s="60">
        <v>0</v>
      </c>
    </row>
    <row r="703" spans="1:9" ht="12.75">
      <c r="A703" s="57">
        <v>151</v>
      </c>
      <c r="B703" s="58">
        <f>PRRAS!C716</f>
        <v>702</v>
      </c>
      <c r="C703" s="58">
        <f>PRRAS!D716</f>
        <v>0</v>
      </c>
      <c r="D703" s="58">
        <f>PRRAS!E716</f>
        <v>0</v>
      </c>
      <c r="E703" s="58">
        <v>0</v>
      </c>
      <c r="F703" s="58">
        <v>0</v>
      </c>
      <c r="G703" s="59">
        <f>(B703/1000)*(C703*1+D703*2)</f>
        <v>0</v>
      </c>
      <c r="H703" s="59">
        <f>ABS(C703-ROUND(C703,0))+ABS(D703-ROUND(D703,0))</f>
        <v>0</v>
      </c>
      <c r="I703" s="60">
        <v>0</v>
      </c>
    </row>
    <row r="704" spans="1:9" ht="12.75">
      <c r="A704" s="57">
        <v>151</v>
      </c>
      <c r="B704" s="58">
        <f>PRRAS!C717</f>
        <v>703</v>
      </c>
      <c r="C704" s="58">
        <f>PRRAS!D717</f>
        <v>0</v>
      </c>
      <c r="D704" s="58">
        <f>PRRAS!E717</f>
        <v>0</v>
      </c>
      <c r="E704" s="58">
        <v>0</v>
      </c>
      <c r="F704" s="58">
        <v>0</v>
      </c>
      <c r="G704" s="59">
        <f>(B704/1000)*(C704*1+D704*2)</f>
        <v>0</v>
      </c>
      <c r="H704" s="59">
        <f>ABS(C704-ROUND(C704,0))+ABS(D704-ROUND(D704,0))</f>
        <v>0</v>
      </c>
      <c r="I704" s="60">
        <v>0</v>
      </c>
    </row>
    <row r="705" spans="1:9" ht="12.75">
      <c r="A705" s="57">
        <v>151</v>
      </c>
      <c r="B705" s="58">
        <f>PRRAS!C718</f>
        <v>704</v>
      </c>
      <c r="C705" s="58">
        <f>PRRAS!D718</f>
        <v>0</v>
      </c>
      <c r="D705" s="58">
        <f>PRRAS!E718</f>
        <v>0</v>
      </c>
      <c r="E705" s="58">
        <v>0</v>
      </c>
      <c r="F705" s="58">
        <v>0</v>
      </c>
      <c r="G705" s="59">
        <f>(B705/1000)*(C705*1+D705*2)</f>
        <v>0</v>
      </c>
      <c r="H705" s="59">
        <f>ABS(C705-ROUND(C705,0))+ABS(D705-ROUND(D705,0))</f>
        <v>0</v>
      </c>
      <c r="I705" s="60">
        <v>0</v>
      </c>
    </row>
    <row r="706" spans="1:9" ht="12.75">
      <c r="A706" s="57">
        <v>151</v>
      </c>
      <c r="B706" s="58">
        <f>PRRAS!C719</f>
        <v>705</v>
      </c>
      <c r="C706" s="58">
        <f>PRRAS!D719</f>
        <v>0</v>
      </c>
      <c r="D706" s="58">
        <f>PRRAS!E719</f>
        <v>0</v>
      </c>
      <c r="E706" s="58">
        <v>0</v>
      </c>
      <c r="F706" s="58">
        <v>0</v>
      </c>
      <c r="G706" s="59">
        <f t="shared" si="22" ref="G706:G769">(B706/1000)*(C706*1+D706*2)</f>
        <v>0</v>
      </c>
      <c r="H706" s="59">
        <f t="shared" si="23" ref="H706:H769">ABS(C706-ROUND(C706,0))+ABS(D706-ROUND(D706,0))</f>
        <v>0</v>
      </c>
      <c r="I706" s="60">
        <v>0</v>
      </c>
    </row>
    <row r="707" spans="1:9" ht="12.75">
      <c r="A707" s="57">
        <v>151</v>
      </c>
      <c r="B707" s="58">
        <f>PRRAS!C720</f>
        <v>706</v>
      </c>
      <c r="C707" s="58">
        <f>PRRAS!D720</f>
        <v>0</v>
      </c>
      <c r="D707" s="58">
        <f>PRRAS!E720</f>
        <v>0</v>
      </c>
      <c r="E707" s="58">
        <v>0</v>
      </c>
      <c r="F707" s="58">
        <v>0</v>
      </c>
      <c r="G707" s="59">
        <f>(B707/1000)*(C707*1+D707*2)</f>
        <v>0</v>
      </c>
      <c r="H707" s="59">
        <f>ABS(C707-ROUND(C707,0))+ABS(D707-ROUND(D707,0))</f>
        <v>0</v>
      </c>
      <c r="I707" s="60">
        <v>0</v>
      </c>
    </row>
    <row r="708" spans="1:9" ht="12.75">
      <c r="A708" s="57">
        <v>151</v>
      </c>
      <c r="B708" s="58">
        <f>PRRAS!C721</f>
        <v>707</v>
      </c>
      <c r="C708" s="58">
        <f>PRRAS!D721</f>
        <v>0</v>
      </c>
      <c r="D708" s="58">
        <f>PRRAS!E721</f>
        <v>0</v>
      </c>
      <c r="E708" s="58">
        <v>0</v>
      </c>
      <c r="F708" s="58">
        <v>0</v>
      </c>
      <c r="G708" s="59">
        <f>(B708/1000)*(C708*1+D708*2)</f>
        <v>0</v>
      </c>
      <c r="H708" s="59">
        <f>ABS(C708-ROUND(C708,0))+ABS(D708-ROUND(D708,0))</f>
        <v>0</v>
      </c>
      <c r="I708" s="60">
        <v>0</v>
      </c>
    </row>
    <row r="709" spans="1:9" ht="12.75">
      <c r="A709" s="57">
        <v>151</v>
      </c>
      <c r="B709" s="58">
        <f>PRRAS!C722</f>
        <v>708</v>
      </c>
      <c r="C709" s="58">
        <f>PRRAS!D722</f>
        <v>0</v>
      </c>
      <c r="D709" s="58">
        <f>PRRAS!E722</f>
        <v>0</v>
      </c>
      <c r="E709" s="58">
        <v>0</v>
      </c>
      <c r="F709" s="58">
        <v>0</v>
      </c>
      <c r="G709" s="59">
        <f>(B709/1000)*(C709*1+D709*2)</f>
        <v>0</v>
      </c>
      <c r="H709" s="59">
        <f>ABS(C709-ROUND(C709,0))+ABS(D709-ROUND(D709,0))</f>
        <v>0</v>
      </c>
      <c r="I709" s="60">
        <v>0</v>
      </c>
    </row>
    <row r="710" spans="1:9" ht="12.75">
      <c r="A710" s="57">
        <v>151</v>
      </c>
      <c r="B710" s="58">
        <f>PRRAS!C723</f>
        <v>709</v>
      </c>
      <c r="C710" s="58">
        <f>PRRAS!D723</f>
        <v>0</v>
      </c>
      <c r="D710" s="58">
        <f>PRRAS!E723</f>
        <v>0</v>
      </c>
      <c r="E710" s="58">
        <v>0</v>
      </c>
      <c r="F710" s="58">
        <v>0</v>
      </c>
      <c r="G710" s="59">
        <f>(B710/1000)*(C710*1+D710*2)</f>
        <v>0</v>
      </c>
      <c r="H710" s="59">
        <f>ABS(C710-ROUND(C710,0))+ABS(D710-ROUND(D710,0))</f>
        <v>0</v>
      </c>
      <c r="I710" s="60">
        <v>0</v>
      </c>
    </row>
    <row r="711" spans="1:9" ht="12.75">
      <c r="A711" s="57">
        <v>151</v>
      </c>
      <c r="B711" s="58">
        <f>PRRAS!C724</f>
        <v>710</v>
      </c>
      <c r="C711" s="58">
        <f>PRRAS!D724</f>
        <v>977975</v>
      </c>
      <c r="D711" s="58">
        <f>PRRAS!E724</f>
        <v>735053</v>
      </c>
      <c r="E711" s="58">
        <v>0</v>
      </c>
      <c r="F711" s="58">
        <v>0</v>
      </c>
      <c r="G711" s="59">
        <f>(B711/1000)*(C711*1+D711*2)</f>
        <v>1738137.51</v>
      </c>
      <c r="H711" s="59">
        <f>ABS(C711-ROUND(C711,0))+ABS(D711-ROUND(D711,0))</f>
        <v>0</v>
      </c>
      <c r="I711" s="60">
        <v>0</v>
      </c>
    </row>
    <row r="712" spans="1:9" ht="12.75">
      <c r="A712" s="57">
        <v>151</v>
      </c>
      <c r="B712" s="58">
        <f>PRRAS!C725</f>
        <v>711</v>
      </c>
      <c r="C712" s="58">
        <f>PRRAS!D725</f>
        <v>0</v>
      </c>
      <c r="D712" s="58">
        <f>PRRAS!E725</f>
        <v>0</v>
      </c>
      <c r="E712" s="58">
        <v>0</v>
      </c>
      <c r="F712" s="58">
        <v>0</v>
      </c>
      <c r="G712" s="59">
        <f>(B712/1000)*(C712*1+D712*2)</f>
        <v>0</v>
      </c>
      <c r="H712" s="59">
        <f>ABS(C712-ROUND(C712,0))+ABS(D712-ROUND(D712,0))</f>
        <v>0</v>
      </c>
      <c r="I712" s="60">
        <v>0</v>
      </c>
    </row>
    <row r="713" spans="1:9" ht="12.75">
      <c r="A713" s="57">
        <v>151</v>
      </c>
      <c r="B713" s="58">
        <f>PRRAS!C726</f>
        <v>712</v>
      </c>
      <c r="C713" s="58">
        <f>PRRAS!D726</f>
        <v>0</v>
      </c>
      <c r="D713" s="58">
        <f>PRRAS!E726</f>
        <v>0</v>
      </c>
      <c r="E713" s="58">
        <v>0</v>
      </c>
      <c r="F713" s="58">
        <v>0</v>
      </c>
      <c r="G713" s="59">
        <f>(B713/1000)*(C713*1+D713*2)</f>
        <v>0</v>
      </c>
      <c r="H713" s="59">
        <f>ABS(C713-ROUND(C713,0))+ABS(D713-ROUND(D713,0))</f>
        <v>0</v>
      </c>
      <c r="I713" s="60">
        <v>0</v>
      </c>
    </row>
    <row r="714" spans="1:9" ht="12.75">
      <c r="A714" s="57">
        <v>151</v>
      </c>
      <c r="B714" s="58">
        <f>PRRAS!C727</f>
        <v>713</v>
      </c>
      <c r="C714" s="58">
        <f>PRRAS!D727</f>
        <v>0</v>
      </c>
      <c r="D714" s="58">
        <f>PRRAS!E727</f>
        <v>0</v>
      </c>
      <c r="E714" s="58">
        <v>0</v>
      </c>
      <c r="F714" s="58">
        <v>0</v>
      </c>
      <c r="G714" s="59">
        <f>(B714/1000)*(C714*1+D714*2)</f>
        <v>0</v>
      </c>
      <c r="H714" s="59">
        <f>ABS(C714-ROUND(C714,0))+ABS(D714-ROUND(D714,0))</f>
        <v>0</v>
      </c>
      <c r="I714" s="60">
        <v>0</v>
      </c>
    </row>
    <row r="715" spans="1:9" ht="12.75">
      <c r="A715" s="57">
        <v>151</v>
      </c>
      <c r="B715" s="58">
        <f>PRRAS!C728</f>
        <v>714</v>
      </c>
      <c r="C715" s="58">
        <f>PRRAS!D728</f>
        <v>0</v>
      </c>
      <c r="D715" s="58">
        <f>PRRAS!E728</f>
        <v>0</v>
      </c>
      <c r="E715" s="58">
        <v>0</v>
      </c>
      <c r="F715" s="58">
        <v>0</v>
      </c>
      <c r="G715" s="59">
        <f>(B715/1000)*(C715*1+D715*2)</f>
        <v>0</v>
      </c>
      <c r="H715" s="59">
        <f>ABS(C715-ROUND(C715,0))+ABS(D715-ROUND(D715,0))</f>
        <v>0</v>
      </c>
      <c r="I715" s="60">
        <v>0</v>
      </c>
    </row>
    <row r="716" spans="1:9" ht="12.75">
      <c r="A716" s="57">
        <v>151</v>
      </c>
      <c r="B716" s="58">
        <f>PRRAS!C729</f>
        <v>715</v>
      </c>
      <c r="C716" s="58">
        <f>PRRAS!D729</f>
        <v>0</v>
      </c>
      <c r="D716" s="58">
        <f>PRRAS!E729</f>
        <v>0</v>
      </c>
      <c r="E716" s="58">
        <v>0</v>
      </c>
      <c r="F716" s="58">
        <v>0</v>
      </c>
      <c r="G716" s="59">
        <f>(B716/1000)*(C716*1+D716*2)</f>
        <v>0</v>
      </c>
      <c r="H716" s="59">
        <f>ABS(C716-ROUND(C716,0))+ABS(D716-ROUND(D716,0))</f>
        <v>0</v>
      </c>
      <c r="I716" s="60">
        <v>0</v>
      </c>
    </row>
    <row r="717" spans="1:9" ht="12.75">
      <c r="A717" s="57">
        <v>151</v>
      </c>
      <c r="B717" s="58">
        <f>PRRAS!C730</f>
        <v>716</v>
      </c>
      <c r="C717" s="58">
        <f>PRRAS!D730</f>
        <v>0</v>
      </c>
      <c r="D717" s="58">
        <f>PRRAS!E730</f>
        <v>0</v>
      </c>
      <c r="E717" s="58">
        <v>0</v>
      </c>
      <c r="F717" s="58">
        <v>0</v>
      </c>
      <c r="G717" s="59">
        <f>(B717/1000)*(C717*1+D717*2)</f>
        <v>0</v>
      </c>
      <c r="H717" s="59">
        <f>ABS(C717-ROUND(C717,0))+ABS(D717-ROUND(D717,0))</f>
        <v>0</v>
      </c>
      <c r="I717" s="60">
        <v>0</v>
      </c>
    </row>
    <row r="718" spans="1:9" ht="12.75">
      <c r="A718" s="57">
        <v>151</v>
      </c>
      <c r="B718" s="58">
        <f>PRRAS!C731</f>
        <v>717</v>
      </c>
      <c r="C718" s="58">
        <f>PRRAS!D731</f>
        <v>0</v>
      </c>
      <c r="D718" s="58">
        <f>PRRAS!E731</f>
        <v>0</v>
      </c>
      <c r="E718" s="58">
        <v>0</v>
      </c>
      <c r="F718" s="58">
        <v>0</v>
      </c>
      <c r="G718" s="59">
        <f>(B718/1000)*(C718*1+D718*2)</f>
        <v>0</v>
      </c>
      <c r="H718" s="59">
        <f>ABS(C718-ROUND(C718,0))+ABS(D718-ROUND(D718,0))</f>
        <v>0</v>
      </c>
      <c r="I718" s="60">
        <v>0</v>
      </c>
    </row>
    <row r="719" spans="1:9" ht="12.75">
      <c r="A719" s="57">
        <v>151</v>
      </c>
      <c r="B719" s="58">
        <f>PRRAS!C732</f>
        <v>718</v>
      </c>
      <c r="C719" s="58">
        <f>PRRAS!D732</f>
        <v>0</v>
      </c>
      <c r="D719" s="58">
        <f>PRRAS!E732</f>
        <v>0</v>
      </c>
      <c r="E719" s="58">
        <v>0</v>
      </c>
      <c r="F719" s="58">
        <v>0</v>
      </c>
      <c r="G719" s="59">
        <f>(B719/1000)*(C719*1+D719*2)</f>
        <v>0</v>
      </c>
      <c r="H719" s="59">
        <f>ABS(C719-ROUND(C719,0))+ABS(D719-ROUND(D719,0))</f>
        <v>0</v>
      </c>
      <c r="I719" s="60">
        <v>0</v>
      </c>
    </row>
    <row r="720" spans="1:9" ht="12.75">
      <c r="A720" s="57">
        <v>151</v>
      </c>
      <c r="B720" s="58">
        <f>PRRAS!C733</f>
        <v>719</v>
      </c>
      <c r="C720" s="58">
        <f>PRRAS!D733</f>
        <v>0</v>
      </c>
      <c r="D720" s="58">
        <f>PRRAS!E733</f>
        <v>0</v>
      </c>
      <c r="E720" s="58">
        <v>0</v>
      </c>
      <c r="F720" s="58">
        <v>0</v>
      </c>
      <c r="G720" s="59">
        <f>(B720/1000)*(C720*1+D720*2)</f>
        <v>0</v>
      </c>
      <c r="H720" s="59">
        <f>ABS(C720-ROUND(C720,0))+ABS(D720-ROUND(D720,0))</f>
        <v>0</v>
      </c>
      <c r="I720" s="60">
        <v>0</v>
      </c>
    </row>
    <row r="721" spans="1:9" ht="12.75">
      <c r="A721" s="57">
        <v>151</v>
      </c>
      <c r="B721" s="58">
        <f>PRRAS!C734</f>
        <v>720</v>
      </c>
      <c r="C721" s="58">
        <f>PRRAS!D734</f>
        <v>0</v>
      </c>
      <c r="D721" s="58">
        <f>PRRAS!E734</f>
        <v>0</v>
      </c>
      <c r="E721" s="58">
        <v>0</v>
      </c>
      <c r="F721" s="58">
        <v>0</v>
      </c>
      <c r="G721" s="59">
        <f>(B721/1000)*(C721*1+D721*2)</f>
        <v>0</v>
      </c>
      <c r="H721" s="59">
        <f>ABS(C721-ROUND(C721,0))+ABS(D721-ROUND(D721,0))</f>
        <v>0</v>
      </c>
      <c r="I721" s="60">
        <v>0</v>
      </c>
    </row>
    <row r="722" spans="1:9" ht="12.75">
      <c r="A722" s="57">
        <v>151</v>
      </c>
      <c r="B722" s="58">
        <f>PRRAS!C735</f>
        <v>721</v>
      </c>
      <c r="C722" s="58">
        <f>PRRAS!D735</f>
        <v>0</v>
      </c>
      <c r="D722" s="58">
        <f>PRRAS!E735</f>
        <v>0</v>
      </c>
      <c r="E722" s="58">
        <v>0</v>
      </c>
      <c r="F722" s="58">
        <v>0</v>
      </c>
      <c r="G722" s="59">
        <f>(B722/1000)*(C722*1+D722*2)</f>
        <v>0</v>
      </c>
      <c r="H722" s="59">
        <f>ABS(C722-ROUND(C722,0))+ABS(D722-ROUND(D722,0))</f>
        <v>0</v>
      </c>
      <c r="I722" s="60">
        <v>0</v>
      </c>
    </row>
    <row r="723" spans="1:9" ht="12.75">
      <c r="A723" s="57">
        <v>151</v>
      </c>
      <c r="B723" s="58">
        <f>PRRAS!C736</f>
        <v>722</v>
      </c>
      <c r="C723" s="58">
        <f>PRRAS!D736</f>
        <v>0</v>
      </c>
      <c r="D723" s="58">
        <f>PRRAS!E736</f>
        <v>0</v>
      </c>
      <c r="E723" s="58">
        <v>0</v>
      </c>
      <c r="F723" s="58">
        <v>0</v>
      </c>
      <c r="G723" s="59">
        <f>(B723/1000)*(C723*1+D723*2)</f>
        <v>0</v>
      </c>
      <c r="H723" s="59">
        <f>ABS(C723-ROUND(C723,0))+ABS(D723-ROUND(D723,0))</f>
        <v>0</v>
      </c>
      <c r="I723" s="60">
        <v>0</v>
      </c>
    </row>
    <row r="724" spans="1:9" ht="12.75">
      <c r="A724" s="57">
        <v>151</v>
      </c>
      <c r="B724" s="58">
        <f>PRRAS!C737</f>
        <v>723</v>
      </c>
      <c r="C724" s="58">
        <f>PRRAS!D737</f>
        <v>0</v>
      </c>
      <c r="D724" s="58">
        <f>PRRAS!E737</f>
        <v>0</v>
      </c>
      <c r="E724" s="58">
        <v>0</v>
      </c>
      <c r="F724" s="58">
        <v>0</v>
      </c>
      <c r="G724" s="59">
        <f>(B724/1000)*(C724*1+D724*2)</f>
        <v>0</v>
      </c>
      <c r="H724" s="59">
        <f>ABS(C724-ROUND(C724,0))+ABS(D724-ROUND(D724,0))</f>
        <v>0</v>
      </c>
      <c r="I724" s="60">
        <v>0</v>
      </c>
    </row>
    <row r="725" spans="1:9" ht="12.75">
      <c r="A725" s="57">
        <v>151</v>
      </c>
      <c r="B725" s="58">
        <f>PRRAS!C738</f>
        <v>724</v>
      </c>
      <c r="C725" s="58">
        <f>PRRAS!D738</f>
        <v>0</v>
      </c>
      <c r="D725" s="58">
        <f>PRRAS!E738</f>
        <v>0</v>
      </c>
      <c r="E725" s="58">
        <v>0</v>
      </c>
      <c r="F725" s="58">
        <v>0</v>
      </c>
      <c r="G725" s="59">
        <f>(B725/1000)*(C725*1+D725*2)</f>
        <v>0</v>
      </c>
      <c r="H725" s="59">
        <f>ABS(C725-ROUND(C725,0))+ABS(D725-ROUND(D725,0))</f>
        <v>0</v>
      </c>
      <c r="I725" s="60">
        <v>0</v>
      </c>
    </row>
    <row r="726" spans="1:9" ht="12.75">
      <c r="A726" s="57">
        <v>151</v>
      </c>
      <c r="B726" s="58">
        <f>PRRAS!C739</f>
        <v>725</v>
      </c>
      <c r="C726" s="58">
        <f>PRRAS!D739</f>
        <v>0</v>
      </c>
      <c r="D726" s="58">
        <f>PRRAS!E739</f>
        <v>0</v>
      </c>
      <c r="E726" s="58">
        <v>0</v>
      </c>
      <c r="F726" s="58">
        <v>0</v>
      </c>
      <c r="G726" s="59">
        <f>(B726/1000)*(C726*1+D726*2)</f>
        <v>0</v>
      </c>
      <c r="H726" s="59">
        <f>ABS(C726-ROUND(C726,0))+ABS(D726-ROUND(D726,0))</f>
        <v>0</v>
      </c>
      <c r="I726" s="60">
        <v>0</v>
      </c>
    </row>
    <row r="727" spans="1:9" ht="12.75">
      <c r="A727" s="57">
        <v>151</v>
      </c>
      <c r="B727" s="58">
        <f>PRRAS!C740</f>
        <v>726</v>
      </c>
      <c r="C727" s="58">
        <f>PRRAS!D740</f>
        <v>0</v>
      </c>
      <c r="D727" s="58">
        <f>PRRAS!E740</f>
        <v>0</v>
      </c>
      <c r="E727" s="58">
        <v>0</v>
      </c>
      <c r="F727" s="58">
        <v>0</v>
      </c>
      <c r="G727" s="59">
        <f>(B727/1000)*(C727*1+D727*2)</f>
        <v>0</v>
      </c>
      <c r="H727" s="59">
        <f>ABS(C727-ROUND(C727,0))+ABS(D727-ROUND(D727,0))</f>
        <v>0</v>
      </c>
      <c r="I727" s="60">
        <v>0</v>
      </c>
    </row>
    <row r="728" spans="1:9" ht="12.75">
      <c r="A728" s="57">
        <v>151</v>
      </c>
      <c r="B728" s="58">
        <f>PRRAS!C741</f>
        <v>727</v>
      </c>
      <c r="C728" s="58">
        <f>PRRAS!D741</f>
        <v>0</v>
      </c>
      <c r="D728" s="58">
        <f>PRRAS!E741</f>
        <v>0</v>
      </c>
      <c r="E728" s="58">
        <v>0</v>
      </c>
      <c r="F728" s="58">
        <v>0</v>
      </c>
      <c r="G728" s="59">
        <f>(B728/1000)*(C728*1+D728*2)</f>
        <v>0</v>
      </c>
      <c r="H728" s="59">
        <f>ABS(C728-ROUND(C728,0))+ABS(D728-ROUND(D728,0))</f>
        <v>0</v>
      </c>
      <c r="I728" s="60">
        <v>0</v>
      </c>
    </row>
    <row r="729" spans="1:9" ht="12.75">
      <c r="A729" s="57">
        <v>151</v>
      </c>
      <c r="B729" s="58">
        <f>PRRAS!C742</f>
        <v>728</v>
      </c>
      <c r="C729" s="58">
        <f>PRRAS!D742</f>
        <v>0</v>
      </c>
      <c r="D729" s="58">
        <f>PRRAS!E742</f>
        <v>0</v>
      </c>
      <c r="E729" s="58">
        <v>0</v>
      </c>
      <c r="F729" s="58">
        <v>0</v>
      </c>
      <c r="G729" s="59">
        <f>(B729/1000)*(C729*1+D729*2)</f>
        <v>0</v>
      </c>
      <c r="H729" s="59">
        <f>ABS(C729-ROUND(C729,0))+ABS(D729-ROUND(D729,0))</f>
        <v>0</v>
      </c>
      <c r="I729" s="60">
        <v>0</v>
      </c>
    </row>
    <row r="730" spans="1:9" ht="12.75">
      <c r="A730" s="57">
        <v>151</v>
      </c>
      <c r="B730" s="58">
        <f>PRRAS!C743</f>
        <v>729</v>
      </c>
      <c r="C730" s="58">
        <f>PRRAS!D743</f>
        <v>0</v>
      </c>
      <c r="D730" s="58">
        <f>PRRAS!E743</f>
        <v>0</v>
      </c>
      <c r="E730" s="58">
        <v>0</v>
      </c>
      <c r="F730" s="58">
        <v>0</v>
      </c>
      <c r="G730" s="59">
        <f>(B730/1000)*(C730*1+D730*2)</f>
        <v>0</v>
      </c>
      <c r="H730" s="59">
        <f>ABS(C730-ROUND(C730,0))+ABS(D730-ROUND(D730,0))</f>
        <v>0</v>
      </c>
      <c r="I730" s="60">
        <v>0</v>
      </c>
    </row>
    <row r="731" spans="1:9" ht="12.75">
      <c r="A731" s="57">
        <v>151</v>
      </c>
      <c r="B731" s="58">
        <f>PRRAS!C744</f>
        <v>730</v>
      </c>
      <c r="C731" s="58">
        <f>PRRAS!D744</f>
        <v>0</v>
      </c>
      <c r="D731" s="58">
        <f>PRRAS!E744</f>
        <v>0</v>
      </c>
      <c r="E731" s="58">
        <v>0</v>
      </c>
      <c r="F731" s="58">
        <v>0</v>
      </c>
      <c r="G731" s="59">
        <f>(B731/1000)*(C731*1+D731*2)</f>
        <v>0</v>
      </c>
      <c r="H731" s="59">
        <f>ABS(C731-ROUND(C731,0))+ABS(D731-ROUND(D731,0))</f>
        <v>0</v>
      </c>
      <c r="I731" s="60">
        <v>0</v>
      </c>
    </row>
    <row r="732" spans="1:9" ht="12.75">
      <c r="A732" s="57">
        <v>151</v>
      </c>
      <c r="B732" s="58">
        <f>PRRAS!C745</f>
        <v>731</v>
      </c>
      <c r="C732" s="58">
        <f>PRRAS!D745</f>
        <v>0</v>
      </c>
      <c r="D732" s="58">
        <f>PRRAS!E745</f>
        <v>0</v>
      </c>
      <c r="E732" s="58">
        <v>0</v>
      </c>
      <c r="F732" s="58">
        <v>0</v>
      </c>
      <c r="G732" s="59">
        <f>(B732/1000)*(C732*1+D732*2)</f>
        <v>0</v>
      </c>
      <c r="H732" s="59">
        <f>ABS(C732-ROUND(C732,0))+ABS(D732-ROUND(D732,0))</f>
        <v>0</v>
      </c>
      <c r="I732" s="60">
        <v>0</v>
      </c>
    </row>
    <row r="733" spans="1:9" ht="12.75">
      <c r="A733" s="57">
        <v>151</v>
      </c>
      <c r="B733" s="58">
        <f>PRRAS!C746</f>
        <v>732</v>
      </c>
      <c r="C733" s="58">
        <f>PRRAS!D746</f>
        <v>0</v>
      </c>
      <c r="D733" s="58">
        <f>PRRAS!E746</f>
        <v>0</v>
      </c>
      <c r="E733" s="58">
        <v>0</v>
      </c>
      <c r="F733" s="58">
        <v>0</v>
      </c>
      <c r="G733" s="59">
        <f>(B733/1000)*(C733*1+D733*2)</f>
        <v>0</v>
      </c>
      <c r="H733" s="59">
        <f>ABS(C733-ROUND(C733,0))+ABS(D733-ROUND(D733,0))</f>
        <v>0</v>
      </c>
      <c r="I733" s="60">
        <v>0</v>
      </c>
    </row>
    <row r="734" spans="1:9" ht="12.75">
      <c r="A734" s="57">
        <v>151</v>
      </c>
      <c r="B734" s="58">
        <f>PRRAS!C747</f>
        <v>733</v>
      </c>
      <c r="C734" s="58">
        <f>PRRAS!D747</f>
        <v>0</v>
      </c>
      <c r="D734" s="58">
        <f>PRRAS!E747</f>
        <v>0</v>
      </c>
      <c r="E734" s="58">
        <v>0</v>
      </c>
      <c r="F734" s="58">
        <v>0</v>
      </c>
      <c r="G734" s="59">
        <f>(B734/1000)*(C734*1+D734*2)</f>
        <v>0</v>
      </c>
      <c r="H734" s="59">
        <f>ABS(C734-ROUND(C734,0))+ABS(D734-ROUND(D734,0))</f>
        <v>0</v>
      </c>
      <c r="I734" s="60">
        <v>0</v>
      </c>
    </row>
    <row r="735" spans="1:9" ht="12.75">
      <c r="A735" s="57">
        <v>151</v>
      </c>
      <c r="B735" s="58">
        <f>PRRAS!C748</f>
        <v>734</v>
      </c>
      <c r="C735" s="58">
        <f>PRRAS!D748</f>
        <v>0</v>
      </c>
      <c r="D735" s="58">
        <f>PRRAS!E748</f>
        <v>0</v>
      </c>
      <c r="E735" s="58">
        <v>0</v>
      </c>
      <c r="F735" s="58">
        <v>0</v>
      </c>
      <c r="G735" s="59">
        <f>(B735/1000)*(C735*1+D735*2)</f>
        <v>0</v>
      </c>
      <c r="H735" s="59">
        <f>ABS(C735-ROUND(C735,0))+ABS(D735-ROUND(D735,0))</f>
        <v>0</v>
      </c>
      <c r="I735" s="60">
        <v>0</v>
      </c>
    </row>
    <row r="736" spans="1:9" ht="12.75">
      <c r="A736" s="57">
        <v>151</v>
      </c>
      <c r="B736" s="58">
        <f>PRRAS!C749</f>
        <v>735</v>
      </c>
      <c r="C736" s="58">
        <f>PRRAS!D749</f>
        <v>0</v>
      </c>
      <c r="D736" s="58">
        <f>PRRAS!E749</f>
        <v>0</v>
      </c>
      <c r="E736" s="58">
        <v>0</v>
      </c>
      <c r="F736" s="58">
        <v>0</v>
      </c>
      <c r="G736" s="59">
        <f>(B736/1000)*(C736*1+D736*2)</f>
        <v>0</v>
      </c>
      <c r="H736" s="59">
        <f>ABS(C736-ROUND(C736,0))+ABS(D736-ROUND(D736,0))</f>
        <v>0</v>
      </c>
      <c r="I736" s="60">
        <v>0</v>
      </c>
    </row>
    <row r="737" spans="1:9" ht="12.75">
      <c r="A737" s="57">
        <v>151</v>
      </c>
      <c r="B737" s="58">
        <f>PRRAS!C750</f>
        <v>736</v>
      </c>
      <c r="C737" s="58">
        <f>PRRAS!D750</f>
        <v>0</v>
      </c>
      <c r="D737" s="58">
        <f>PRRAS!E750</f>
        <v>0</v>
      </c>
      <c r="E737" s="58">
        <v>0</v>
      </c>
      <c r="F737" s="58">
        <v>0</v>
      </c>
      <c r="G737" s="59">
        <f>(B737/1000)*(C737*1+D737*2)</f>
        <v>0</v>
      </c>
      <c r="H737" s="59">
        <f>ABS(C737-ROUND(C737,0))+ABS(D737-ROUND(D737,0))</f>
        <v>0</v>
      </c>
      <c r="I737" s="60">
        <v>0</v>
      </c>
    </row>
    <row r="738" spans="1:9" ht="12.75">
      <c r="A738" s="57">
        <v>151</v>
      </c>
      <c r="B738" s="58">
        <f>PRRAS!C751</f>
        <v>737</v>
      </c>
      <c r="C738" s="58">
        <f>PRRAS!D751</f>
        <v>0</v>
      </c>
      <c r="D738" s="58">
        <f>PRRAS!E751</f>
        <v>0</v>
      </c>
      <c r="E738" s="58">
        <v>0</v>
      </c>
      <c r="F738" s="58">
        <v>0</v>
      </c>
      <c r="G738" s="59">
        <f>(B738/1000)*(C738*1+D738*2)</f>
        <v>0</v>
      </c>
      <c r="H738" s="59">
        <f>ABS(C738-ROUND(C738,0))+ABS(D738-ROUND(D738,0))</f>
        <v>0</v>
      </c>
      <c r="I738" s="60">
        <v>0</v>
      </c>
    </row>
    <row r="739" spans="1:9" ht="12.75">
      <c r="A739" s="57">
        <v>151</v>
      </c>
      <c r="B739" s="58">
        <f>PRRAS!C752</f>
        <v>738</v>
      </c>
      <c r="C739" s="58">
        <f>PRRAS!D752</f>
        <v>638452</v>
      </c>
      <c r="D739" s="58">
        <f>PRRAS!E752</f>
        <v>738890</v>
      </c>
      <c r="E739" s="58">
        <v>0</v>
      </c>
      <c r="F739" s="58">
        <v>0</v>
      </c>
      <c r="G739" s="59">
        <f>(B739/1000)*(C739*1+D739*2)</f>
        <v>1561779.216</v>
      </c>
      <c r="H739" s="59">
        <f>ABS(C739-ROUND(C739,0))+ABS(D739-ROUND(D739,0))</f>
        <v>0</v>
      </c>
      <c r="I739" s="60">
        <v>0</v>
      </c>
    </row>
    <row r="740" spans="1:9" ht="12.75">
      <c r="A740" s="57">
        <v>151</v>
      </c>
      <c r="B740" s="58">
        <f>PRRAS!C753</f>
        <v>739</v>
      </c>
      <c r="C740" s="58">
        <f>PRRAS!D753</f>
        <v>0</v>
      </c>
      <c r="D740" s="58">
        <f>PRRAS!E753</f>
        <v>0</v>
      </c>
      <c r="E740" s="58">
        <v>0</v>
      </c>
      <c r="F740" s="58">
        <v>0</v>
      </c>
      <c r="G740" s="59">
        <f>(B740/1000)*(C740*1+D740*2)</f>
        <v>0</v>
      </c>
      <c r="H740" s="59">
        <f>ABS(C740-ROUND(C740,0))+ABS(D740-ROUND(D740,0))</f>
        <v>0</v>
      </c>
      <c r="I740" s="60">
        <v>0</v>
      </c>
    </row>
    <row r="741" spans="1:9" ht="12.75">
      <c r="A741" s="57">
        <v>151</v>
      </c>
      <c r="B741" s="58">
        <f>PRRAS!C754</f>
        <v>740</v>
      </c>
      <c r="C741" s="58">
        <f>PRRAS!D754</f>
        <v>0</v>
      </c>
      <c r="D741" s="58">
        <f>PRRAS!E754</f>
        <v>0</v>
      </c>
      <c r="E741" s="58">
        <v>0</v>
      </c>
      <c r="F741" s="58">
        <v>0</v>
      </c>
      <c r="G741" s="59">
        <f>(B741/1000)*(C741*1+D741*2)</f>
        <v>0</v>
      </c>
      <c r="H741" s="59">
        <f>ABS(C741-ROUND(C741,0))+ABS(D741-ROUND(D741,0))</f>
        <v>0</v>
      </c>
      <c r="I741" s="60">
        <v>0</v>
      </c>
    </row>
    <row r="742" spans="1:9" ht="12.75">
      <c r="A742" s="57">
        <v>151</v>
      </c>
      <c r="B742" s="58">
        <f>PRRAS!C755</f>
        <v>741</v>
      </c>
      <c r="C742" s="58">
        <f>PRRAS!D755</f>
        <v>0</v>
      </c>
      <c r="D742" s="58">
        <f>PRRAS!E755</f>
        <v>0</v>
      </c>
      <c r="E742" s="58">
        <v>0</v>
      </c>
      <c r="F742" s="58">
        <v>0</v>
      </c>
      <c r="G742" s="59">
        <f>(B742/1000)*(C742*1+D742*2)</f>
        <v>0</v>
      </c>
      <c r="H742" s="59">
        <f>ABS(C742-ROUND(C742,0))+ABS(D742-ROUND(D742,0))</f>
        <v>0</v>
      </c>
      <c r="I742" s="60">
        <v>0</v>
      </c>
    </row>
    <row r="743" spans="1:9" ht="12.75">
      <c r="A743" s="57">
        <v>151</v>
      </c>
      <c r="B743" s="58">
        <f>PRRAS!C756</f>
        <v>742</v>
      </c>
      <c r="C743" s="58">
        <f>PRRAS!D756</f>
        <v>0</v>
      </c>
      <c r="D743" s="58">
        <f>PRRAS!E756</f>
        <v>0</v>
      </c>
      <c r="E743" s="58">
        <v>0</v>
      </c>
      <c r="F743" s="58">
        <v>0</v>
      </c>
      <c r="G743" s="59">
        <f>(B743/1000)*(C743*1+D743*2)</f>
        <v>0</v>
      </c>
      <c r="H743" s="59">
        <f>ABS(C743-ROUND(C743,0))+ABS(D743-ROUND(D743,0))</f>
        <v>0</v>
      </c>
      <c r="I743" s="60">
        <v>0</v>
      </c>
    </row>
    <row r="744" spans="1:9" ht="12.75">
      <c r="A744" s="57">
        <v>151</v>
      </c>
      <c r="B744" s="58">
        <f>PRRAS!C757</f>
        <v>743</v>
      </c>
      <c r="C744" s="58">
        <f>PRRAS!D757</f>
        <v>0</v>
      </c>
      <c r="D744" s="58">
        <f>PRRAS!E757</f>
        <v>0</v>
      </c>
      <c r="E744" s="58">
        <v>0</v>
      </c>
      <c r="F744" s="58">
        <v>0</v>
      </c>
      <c r="G744" s="59">
        <f>(B744/1000)*(C744*1+D744*2)</f>
        <v>0</v>
      </c>
      <c r="H744" s="59">
        <f>ABS(C744-ROUND(C744,0))+ABS(D744-ROUND(D744,0))</f>
        <v>0</v>
      </c>
      <c r="I744" s="60">
        <v>0</v>
      </c>
    </row>
    <row r="745" spans="1:9" ht="12.75">
      <c r="A745" s="57">
        <v>151</v>
      </c>
      <c r="B745" s="58">
        <f>PRRAS!C758</f>
        <v>744</v>
      </c>
      <c r="C745" s="58">
        <f>PRRAS!D758</f>
        <v>0</v>
      </c>
      <c r="D745" s="58">
        <f>PRRAS!E758</f>
        <v>0</v>
      </c>
      <c r="E745" s="58">
        <v>0</v>
      </c>
      <c r="F745" s="58">
        <v>0</v>
      </c>
      <c r="G745" s="59">
        <f>(B745/1000)*(C745*1+D745*2)</f>
        <v>0</v>
      </c>
      <c r="H745" s="59">
        <f>ABS(C745-ROUND(C745,0))+ABS(D745-ROUND(D745,0))</f>
        <v>0</v>
      </c>
      <c r="I745" s="60">
        <v>0</v>
      </c>
    </row>
    <row r="746" spans="1:9" ht="12.75">
      <c r="A746" s="57">
        <v>151</v>
      </c>
      <c r="B746" s="58">
        <f>PRRAS!C759</f>
        <v>745</v>
      </c>
      <c r="C746" s="58">
        <f>PRRAS!D759</f>
        <v>0</v>
      </c>
      <c r="D746" s="58">
        <f>PRRAS!E759</f>
        <v>0</v>
      </c>
      <c r="E746" s="58">
        <v>0</v>
      </c>
      <c r="F746" s="58">
        <v>0</v>
      </c>
      <c r="G746" s="59">
        <f>(B746/1000)*(C746*1+D746*2)</f>
        <v>0</v>
      </c>
      <c r="H746" s="59">
        <f>ABS(C746-ROUND(C746,0))+ABS(D746-ROUND(D746,0))</f>
        <v>0</v>
      </c>
      <c r="I746" s="60">
        <v>0</v>
      </c>
    </row>
    <row r="747" spans="1:9" ht="12.75">
      <c r="A747" s="57">
        <v>151</v>
      </c>
      <c r="B747" s="58">
        <f>PRRAS!C760</f>
        <v>746</v>
      </c>
      <c r="C747" s="58">
        <f>PRRAS!D760</f>
        <v>0</v>
      </c>
      <c r="D747" s="58">
        <f>PRRAS!E760</f>
        <v>0</v>
      </c>
      <c r="E747" s="58">
        <v>0</v>
      </c>
      <c r="F747" s="58">
        <v>0</v>
      </c>
      <c r="G747" s="59">
        <f>(B747/1000)*(C747*1+D747*2)</f>
        <v>0</v>
      </c>
      <c r="H747" s="59">
        <f>ABS(C747-ROUND(C747,0))+ABS(D747-ROUND(D747,0))</f>
        <v>0</v>
      </c>
      <c r="I747" s="60">
        <v>0</v>
      </c>
    </row>
    <row r="748" spans="1:9" ht="12.75">
      <c r="A748" s="57">
        <v>151</v>
      </c>
      <c r="B748" s="58">
        <f>PRRAS!C761</f>
        <v>747</v>
      </c>
      <c r="C748" s="58">
        <f>PRRAS!D761</f>
        <v>0</v>
      </c>
      <c r="D748" s="58">
        <f>PRRAS!E761</f>
        <v>0</v>
      </c>
      <c r="E748" s="58">
        <v>0</v>
      </c>
      <c r="F748" s="58">
        <v>0</v>
      </c>
      <c r="G748" s="59">
        <f>(B748/1000)*(C748*1+D748*2)</f>
        <v>0</v>
      </c>
      <c r="H748" s="59">
        <f>ABS(C748-ROUND(C748,0))+ABS(D748-ROUND(D748,0))</f>
        <v>0</v>
      </c>
      <c r="I748" s="60">
        <v>0</v>
      </c>
    </row>
    <row r="749" spans="1:9" ht="12.75">
      <c r="A749" s="57">
        <v>151</v>
      </c>
      <c r="B749" s="58">
        <f>PRRAS!C762</f>
        <v>748</v>
      </c>
      <c r="C749" s="58">
        <f>PRRAS!D762</f>
        <v>0</v>
      </c>
      <c r="D749" s="58">
        <f>PRRAS!E762</f>
        <v>0</v>
      </c>
      <c r="E749" s="58">
        <v>0</v>
      </c>
      <c r="F749" s="58">
        <v>0</v>
      </c>
      <c r="G749" s="59">
        <f>(B749/1000)*(C749*1+D749*2)</f>
        <v>0</v>
      </c>
      <c r="H749" s="59">
        <f>ABS(C749-ROUND(C749,0))+ABS(D749-ROUND(D749,0))</f>
        <v>0</v>
      </c>
      <c r="I749" s="60">
        <v>0</v>
      </c>
    </row>
    <row r="750" spans="1:9" ht="12.75">
      <c r="A750" s="57">
        <v>151</v>
      </c>
      <c r="B750" s="58">
        <f>PRRAS!C763</f>
        <v>749</v>
      </c>
      <c r="C750" s="58">
        <f>PRRAS!D763</f>
        <v>0</v>
      </c>
      <c r="D750" s="58">
        <f>PRRAS!E763</f>
        <v>0</v>
      </c>
      <c r="E750" s="58">
        <v>0</v>
      </c>
      <c r="F750" s="58">
        <v>0</v>
      </c>
      <c r="G750" s="59">
        <f>(B750/1000)*(C750*1+D750*2)</f>
        <v>0</v>
      </c>
      <c r="H750" s="59">
        <f>ABS(C750-ROUND(C750,0))+ABS(D750-ROUND(D750,0))</f>
        <v>0</v>
      </c>
      <c r="I750" s="60">
        <v>0</v>
      </c>
    </row>
    <row r="751" spans="1:9" ht="12.75">
      <c r="A751" s="57">
        <v>151</v>
      </c>
      <c r="B751" s="58">
        <f>PRRAS!C764</f>
        <v>750</v>
      </c>
      <c r="C751" s="58">
        <f>PRRAS!D764</f>
        <v>0</v>
      </c>
      <c r="D751" s="58">
        <f>PRRAS!E764</f>
        <v>0</v>
      </c>
      <c r="E751" s="58">
        <v>0</v>
      </c>
      <c r="F751" s="58">
        <v>0</v>
      </c>
      <c r="G751" s="59">
        <f>(B751/1000)*(C751*1+D751*2)</f>
        <v>0</v>
      </c>
      <c r="H751" s="59">
        <f>ABS(C751-ROUND(C751,0))+ABS(D751-ROUND(D751,0))</f>
        <v>0</v>
      </c>
      <c r="I751" s="60">
        <v>0</v>
      </c>
    </row>
    <row r="752" spans="1:9" ht="12.75">
      <c r="A752" s="57">
        <v>151</v>
      </c>
      <c r="B752" s="58">
        <f>PRRAS!C765</f>
        <v>751</v>
      </c>
      <c r="C752" s="58">
        <f>PRRAS!D765</f>
        <v>0</v>
      </c>
      <c r="D752" s="58">
        <f>PRRAS!E765</f>
        <v>0</v>
      </c>
      <c r="E752" s="58">
        <v>0</v>
      </c>
      <c r="F752" s="58">
        <v>0</v>
      </c>
      <c r="G752" s="59">
        <f>(B752/1000)*(C752*1+D752*2)</f>
        <v>0</v>
      </c>
      <c r="H752" s="59">
        <f>ABS(C752-ROUND(C752,0))+ABS(D752-ROUND(D752,0))</f>
        <v>0</v>
      </c>
      <c r="I752" s="60">
        <v>0</v>
      </c>
    </row>
    <row r="753" spans="1:9" ht="12.75">
      <c r="A753" s="57">
        <v>151</v>
      </c>
      <c r="B753" s="58">
        <f>PRRAS!C766</f>
        <v>752</v>
      </c>
      <c r="C753" s="58">
        <f>PRRAS!D766</f>
        <v>0</v>
      </c>
      <c r="D753" s="58">
        <f>PRRAS!E766</f>
        <v>0</v>
      </c>
      <c r="E753" s="58">
        <v>0</v>
      </c>
      <c r="F753" s="58">
        <v>0</v>
      </c>
      <c r="G753" s="59">
        <f>(B753/1000)*(C753*1+D753*2)</f>
        <v>0</v>
      </c>
      <c r="H753" s="59">
        <f>ABS(C753-ROUND(C753,0))+ABS(D753-ROUND(D753,0))</f>
        <v>0</v>
      </c>
      <c r="I753" s="60">
        <v>0</v>
      </c>
    </row>
    <row r="754" spans="1:9" ht="12.75">
      <c r="A754" s="57">
        <v>151</v>
      </c>
      <c r="B754" s="58">
        <f>PRRAS!C767</f>
        <v>753</v>
      </c>
      <c r="C754" s="58">
        <f>PRRAS!D767</f>
        <v>0</v>
      </c>
      <c r="D754" s="58">
        <f>PRRAS!E767</f>
        <v>0</v>
      </c>
      <c r="E754" s="58">
        <v>0</v>
      </c>
      <c r="F754" s="58">
        <v>0</v>
      </c>
      <c r="G754" s="59">
        <f>(B754/1000)*(C754*1+D754*2)</f>
        <v>0</v>
      </c>
      <c r="H754" s="59">
        <f>ABS(C754-ROUND(C754,0))+ABS(D754-ROUND(D754,0))</f>
        <v>0</v>
      </c>
      <c r="I754" s="60">
        <v>0</v>
      </c>
    </row>
    <row r="755" spans="1:9" ht="12.75">
      <c r="A755" s="57">
        <v>151</v>
      </c>
      <c r="B755" s="58">
        <f>PRRAS!C768</f>
        <v>754</v>
      </c>
      <c r="C755" s="58">
        <f>PRRAS!D768</f>
        <v>0</v>
      </c>
      <c r="D755" s="58">
        <f>PRRAS!E768</f>
        <v>0</v>
      </c>
      <c r="E755" s="58">
        <v>0</v>
      </c>
      <c r="F755" s="58">
        <v>0</v>
      </c>
      <c r="G755" s="59">
        <f>(B755/1000)*(C755*1+D755*2)</f>
        <v>0</v>
      </c>
      <c r="H755" s="59">
        <f>ABS(C755-ROUND(C755,0))+ABS(D755-ROUND(D755,0))</f>
        <v>0</v>
      </c>
      <c r="I755" s="60">
        <v>0</v>
      </c>
    </row>
    <row r="756" spans="1:9" ht="12.75">
      <c r="A756" s="57">
        <v>151</v>
      </c>
      <c r="B756" s="58">
        <f>PRRAS!C769</f>
        <v>755</v>
      </c>
      <c r="C756" s="58">
        <f>PRRAS!D769</f>
        <v>0</v>
      </c>
      <c r="D756" s="58">
        <f>PRRAS!E769</f>
        <v>0</v>
      </c>
      <c r="E756" s="58">
        <v>0</v>
      </c>
      <c r="F756" s="58">
        <v>0</v>
      </c>
      <c r="G756" s="59">
        <f>(B756/1000)*(C756*1+D756*2)</f>
        <v>0</v>
      </c>
      <c r="H756" s="59">
        <f>ABS(C756-ROUND(C756,0))+ABS(D756-ROUND(D756,0))</f>
        <v>0</v>
      </c>
      <c r="I756" s="60">
        <v>0</v>
      </c>
    </row>
    <row r="757" spans="1:9" ht="12.75">
      <c r="A757" s="57">
        <v>151</v>
      </c>
      <c r="B757" s="58">
        <f>PRRAS!C770</f>
        <v>756</v>
      </c>
      <c r="C757" s="58">
        <f>PRRAS!D770</f>
        <v>0</v>
      </c>
      <c r="D757" s="58">
        <f>PRRAS!E770</f>
        <v>0</v>
      </c>
      <c r="E757" s="58">
        <v>0</v>
      </c>
      <c r="F757" s="58">
        <v>0</v>
      </c>
      <c r="G757" s="59">
        <f>(B757/1000)*(C757*1+D757*2)</f>
        <v>0</v>
      </c>
      <c r="H757" s="59">
        <f>ABS(C757-ROUND(C757,0))+ABS(D757-ROUND(D757,0))</f>
        <v>0</v>
      </c>
      <c r="I757" s="60">
        <v>0</v>
      </c>
    </row>
    <row r="758" spans="1:9" ht="12.75">
      <c r="A758" s="57">
        <v>151</v>
      </c>
      <c r="B758" s="58">
        <f>PRRAS!C771</f>
        <v>757</v>
      </c>
      <c r="C758" s="58">
        <f>PRRAS!D771</f>
        <v>0</v>
      </c>
      <c r="D758" s="58">
        <f>PRRAS!E771</f>
        <v>0</v>
      </c>
      <c r="E758" s="58">
        <v>0</v>
      </c>
      <c r="F758" s="58">
        <v>0</v>
      </c>
      <c r="G758" s="59">
        <f>(B758/1000)*(C758*1+D758*2)</f>
        <v>0</v>
      </c>
      <c r="H758" s="59">
        <f>ABS(C758-ROUND(C758,0))+ABS(D758-ROUND(D758,0))</f>
        <v>0</v>
      </c>
      <c r="I758" s="60">
        <v>0</v>
      </c>
    </row>
    <row r="759" spans="1:9" ht="12.75">
      <c r="A759" s="57">
        <v>151</v>
      </c>
      <c r="B759" s="58">
        <f>PRRAS!C772</f>
        <v>758</v>
      </c>
      <c r="C759" s="58">
        <f>PRRAS!D772</f>
        <v>0</v>
      </c>
      <c r="D759" s="58">
        <f>PRRAS!E772</f>
        <v>0</v>
      </c>
      <c r="E759" s="58">
        <v>0</v>
      </c>
      <c r="F759" s="58">
        <v>0</v>
      </c>
      <c r="G759" s="59">
        <f>(B759/1000)*(C759*1+D759*2)</f>
        <v>0</v>
      </c>
      <c r="H759" s="59">
        <f>ABS(C759-ROUND(C759,0))+ABS(D759-ROUND(D759,0))</f>
        <v>0</v>
      </c>
      <c r="I759" s="60">
        <v>0</v>
      </c>
    </row>
    <row r="760" spans="1:9" ht="12.75">
      <c r="A760" s="57">
        <v>151</v>
      </c>
      <c r="B760" s="58">
        <f>PRRAS!C773</f>
        <v>759</v>
      </c>
      <c r="C760" s="58">
        <f>PRRAS!D773</f>
        <v>0</v>
      </c>
      <c r="D760" s="58">
        <f>PRRAS!E773</f>
        <v>0</v>
      </c>
      <c r="E760" s="58">
        <v>0</v>
      </c>
      <c r="F760" s="58">
        <v>0</v>
      </c>
      <c r="G760" s="59">
        <f>(B760/1000)*(C760*1+D760*2)</f>
        <v>0</v>
      </c>
      <c r="H760" s="59">
        <f>ABS(C760-ROUND(C760,0))+ABS(D760-ROUND(D760,0))</f>
        <v>0</v>
      </c>
      <c r="I760" s="60">
        <v>0</v>
      </c>
    </row>
    <row r="761" spans="1:9" ht="12.75">
      <c r="A761" s="57">
        <v>151</v>
      </c>
      <c r="B761" s="58">
        <f>PRRAS!C774</f>
        <v>760</v>
      </c>
      <c r="C761" s="58">
        <f>PRRAS!D774</f>
        <v>0</v>
      </c>
      <c r="D761" s="58">
        <f>PRRAS!E774</f>
        <v>0</v>
      </c>
      <c r="E761" s="58">
        <v>0</v>
      </c>
      <c r="F761" s="58">
        <v>0</v>
      </c>
      <c r="G761" s="59">
        <f>(B761/1000)*(C761*1+D761*2)</f>
        <v>0</v>
      </c>
      <c r="H761" s="59">
        <f>ABS(C761-ROUND(C761,0))+ABS(D761-ROUND(D761,0))</f>
        <v>0</v>
      </c>
      <c r="I761" s="60">
        <v>0</v>
      </c>
    </row>
    <row r="762" spans="1:9" ht="12.75">
      <c r="A762" s="57">
        <v>151</v>
      </c>
      <c r="B762" s="58">
        <f>PRRAS!C775</f>
        <v>761</v>
      </c>
      <c r="C762" s="58">
        <f>PRRAS!D775</f>
        <v>0</v>
      </c>
      <c r="D762" s="58">
        <f>PRRAS!E775</f>
        <v>0</v>
      </c>
      <c r="E762" s="58">
        <v>0</v>
      </c>
      <c r="F762" s="58">
        <v>0</v>
      </c>
      <c r="G762" s="59">
        <f>(B762/1000)*(C762*1+D762*2)</f>
        <v>0</v>
      </c>
      <c r="H762" s="59">
        <f>ABS(C762-ROUND(C762,0))+ABS(D762-ROUND(D762,0))</f>
        <v>0</v>
      </c>
      <c r="I762" s="60">
        <v>0</v>
      </c>
    </row>
    <row r="763" spans="1:9" ht="12.75">
      <c r="A763" s="57">
        <v>151</v>
      </c>
      <c r="B763" s="58">
        <f>PRRAS!C776</f>
        <v>762</v>
      </c>
      <c r="C763" s="58">
        <f>PRRAS!D776</f>
        <v>0</v>
      </c>
      <c r="D763" s="58">
        <f>PRRAS!E776</f>
        <v>0</v>
      </c>
      <c r="E763" s="58">
        <v>0</v>
      </c>
      <c r="F763" s="58">
        <v>0</v>
      </c>
      <c r="G763" s="59">
        <f>(B763/1000)*(C763*1+D763*2)</f>
        <v>0</v>
      </c>
      <c r="H763" s="59">
        <f>ABS(C763-ROUND(C763,0))+ABS(D763-ROUND(D763,0))</f>
        <v>0</v>
      </c>
      <c r="I763" s="60">
        <v>0</v>
      </c>
    </row>
    <row r="764" spans="1:9" ht="12.75">
      <c r="A764" s="57">
        <v>151</v>
      </c>
      <c r="B764" s="58">
        <f>PRRAS!C777</f>
        <v>763</v>
      </c>
      <c r="C764" s="58">
        <f>PRRAS!D777</f>
        <v>0</v>
      </c>
      <c r="D764" s="58">
        <f>PRRAS!E777</f>
        <v>0</v>
      </c>
      <c r="E764" s="58">
        <v>0</v>
      </c>
      <c r="F764" s="58">
        <v>0</v>
      </c>
      <c r="G764" s="59">
        <f>(B764/1000)*(C764*1+D764*2)</f>
        <v>0</v>
      </c>
      <c r="H764" s="59">
        <f>ABS(C764-ROUND(C764,0))+ABS(D764-ROUND(D764,0))</f>
        <v>0</v>
      </c>
      <c r="I764" s="60">
        <v>0</v>
      </c>
    </row>
    <row r="765" spans="1:9" ht="12.75">
      <c r="A765" s="57">
        <v>151</v>
      </c>
      <c r="B765" s="58">
        <f>PRRAS!C778</f>
        <v>764</v>
      </c>
      <c r="C765" s="58">
        <f>PRRAS!D778</f>
        <v>0</v>
      </c>
      <c r="D765" s="58">
        <f>PRRAS!E778</f>
        <v>0</v>
      </c>
      <c r="E765" s="58">
        <v>0</v>
      </c>
      <c r="F765" s="58">
        <v>0</v>
      </c>
      <c r="G765" s="59">
        <f>(B765/1000)*(C765*1+D765*2)</f>
        <v>0</v>
      </c>
      <c r="H765" s="59">
        <f>ABS(C765-ROUND(C765,0))+ABS(D765-ROUND(D765,0))</f>
        <v>0</v>
      </c>
      <c r="I765" s="60">
        <v>0</v>
      </c>
    </row>
    <row r="766" spans="1:9" ht="12.75">
      <c r="A766" s="57">
        <v>151</v>
      </c>
      <c r="B766" s="58">
        <f>PRRAS!C779</f>
        <v>765</v>
      </c>
      <c r="C766" s="58">
        <f>PRRAS!D779</f>
        <v>0</v>
      </c>
      <c r="D766" s="58">
        <f>PRRAS!E779</f>
        <v>0</v>
      </c>
      <c r="E766" s="58">
        <v>0</v>
      </c>
      <c r="F766" s="58">
        <v>0</v>
      </c>
      <c r="G766" s="59">
        <f>(B766/1000)*(C766*1+D766*2)</f>
        <v>0</v>
      </c>
      <c r="H766" s="59">
        <f>ABS(C766-ROUND(C766,0))+ABS(D766-ROUND(D766,0))</f>
        <v>0</v>
      </c>
      <c r="I766" s="60">
        <v>0</v>
      </c>
    </row>
    <row r="767" spans="1:9" ht="12.75">
      <c r="A767" s="57">
        <v>151</v>
      </c>
      <c r="B767" s="58">
        <f>PRRAS!C780</f>
        <v>766</v>
      </c>
      <c r="C767" s="58">
        <f>PRRAS!D780</f>
        <v>0</v>
      </c>
      <c r="D767" s="58">
        <f>PRRAS!E780</f>
        <v>0</v>
      </c>
      <c r="E767" s="58">
        <v>0</v>
      </c>
      <c r="F767" s="58">
        <v>0</v>
      </c>
      <c r="G767" s="59">
        <f>(B767/1000)*(C767*1+D767*2)</f>
        <v>0</v>
      </c>
      <c r="H767" s="59">
        <f>ABS(C767-ROUND(C767,0))+ABS(D767-ROUND(D767,0))</f>
        <v>0</v>
      </c>
      <c r="I767" s="60">
        <v>0</v>
      </c>
    </row>
    <row r="768" spans="1:9" ht="12.75">
      <c r="A768" s="57">
        <v>151</v>
      </c>
      <c r="B768" s="58">
        <f>PRRAS!C781</f>
        <v>767</v>
      </c>
      <c r="C768" s="58">
        <f>PRRAS!D781</f>
        <v>0</v>
      </c>
      <c r="D768" s="58">
        <f>PRRAS!E781</f>
        <v>0</v>
      </c>
      <c r="E768" s="58">
        <v>0</v>
      </c>
      <c r="F768" s="58">
        <v>0</v>
      </c>
      <c r="G768" s="59">
        <f>(B768/1000)*(C768*1+D768*2)</f>
        <v>0</v>
      </c>
      <c r="H768" s="59">
        <f>ABS(C768-ROUND(C768,0))+ABS(D768-ROUND(D768,0))</f>
        <v>0</v>
      </c>
      <c r="I768" s="60">
        <v>0</v>
      </c>
    </row>
    <row r="769" spans="1:9" ht="12.75">
      <c r="A769" s="57">
        <v>151</v>
      </c>
      <c r="B769" s="58">
        <f>PRRAS!C782</f>
        <v>768</v>
      </c>
      <c r="C769" s="58">
        <f>PRRAS!D782</f>
        <v>0</v>
      </c>
      <c r="D769" s="58">
        <f>PRRAS!E782</f>
        <v>0</v>
      </c>
      <c r="E769" s="58">
        <v>0</v>
      </c>
      <c r="F769" s="58">
        <v>0</v>
      </c>
      <c r="G769" s="59">
        <f>(B769/1000)*(C769*1+D769*2)</f>
        <v>0</v>
      </c>
      <c r="H769" s="59">
        <f>ABS(C769-ROUND(C769,0))+ABS(D769-ROUND(D769,0))</f>
        <v>0</v>
      </c>
      <c r="I769" s="60">
        <v>0</v>
      </c>
    </row>
    <row r="770" spans="1:9" ht="12.75">
      <c r="A770" s="57">
        <v>151</v>
      </c>
      <c r="B770" s="58">
        <f>PRRAS!C783</f>
        <v>769</v>
      </c>
      <c r="C770" s="58">
        <f>PRRAS!D783</f>
        <v>0</v>
      </c>
      <c r="D770" s="58">
        <f>PRRAS!E783</f>
        <v>0</v>
      </c>
      <c r="E770" s="58">
        <v>0</v>
      </c>
      <c r="F770" s="58">
        <v>0</v>
      </c>
      <c r="G770" s="59">
        <f t="shared" si="24" ref="G770:G833">(B770/1000)*(C770*1+D770*2)</f>
        <v>0</v>
      </c>
      <c r="H770" s="59">
        <f t="shared" si="25" ref="H770:H833">ABS(C770-ROUND(C770,0))+ABS(D770-ROUND(D770,0))</f>
        <v>0</v>
      </c>
      <c r="I770" s="60">
        <v>0</v>
      </c>
    </row>
    <row r="771" spans="1:9" ht="12.75">
      <c r="A771" s="57">
        <v>151</v>
      </c>
      <c r="B771" s="58">
        <f>PRRAS!C784</f>
        <v>770</v>
      </c>
      <c r="C771" s="58">
        <f>PRRAS!D784</f>
        <v>0</v>
      </c>
      <c r="D771" s="58">
        <f>PRRAS!E784</f>
        <v>0</v>
      </c>
      <c r="E771" s="58">
        <v>0</v>
      </c>
      <c r="F771" s="58">
        <v>0</v>
      </c>
      <c r="G771" s="59">
        <f>(B771/1000)*(C771*1+D771*2)</f>
        <v>0</v>
      </c>
      <c r="H771" s="59">
        <f>ABS(C771-ROUND(C771,0))+ABS(D771-ROUND(D771,0))</f>
        <v>0</v>
      </c>
      <c r="I771" s="60">
        <v>0</v>
      </c>
    </row>
    <row r="772" spans="1:9" ht="12.75">
      <c r="A772" s="57">
        <v>151</v>
      </c>
      <c r="B772" s="58">
        <f>PRRAS!C785</f>
        <v>771</v>
      </c>
      <c r="C772" s="58">
        <f>PRRAS!D785</f>
        <v>0</v>
      </c>
      <c r="D772" s="58">
        <f>PRRAS!E785</f>
        <v>0</v>
      </c>
      <c r="E772" s="58">
        <v>0</v>
      </c>
      <c r="F772" s="58">
        <v>0</v>
      </c>
      <c r="G772" s="59">
        <f>(B772/1000)*(C772*1+D772*2)</f>
        <v>0</v>
      </c>
      <c r="H772" s="59">
        <f>ABS(C772-ROUND(C772,0))+ABS(D772-ROUND(D772,0))</f>
        <v>0</v>
      </c>
      <c r="I772" s="60">
        <v>0</v>
      </c>
    </row>
    <row r="773" spans="1:9" ht="12.75">
      <c r="A773" s="57">
        <v>151</v>
      </c>
      <c r="B773" s="58">
        <f>PRRAS!C786</f>
        <v>772</v>
      </c>
      <c r="C773" s="58">
        <f>PRRAS!D786</f>
        <v>309555</v>
      </c>
      <c r="D773" s="58">
        <f>PRRAS!E786</f>
        <v>528314</v>
      </c>
      <c r="E773" s="58">
        <v>0</v>
      </c>
      <c r="F773" s="58">
        <v>0</v>
      </c>
      <c r="G773" s="59">
        <f>(B773/1000)*(C773*1+D773*2)</f>
        <v>1054693.2760000001</v>
      </c>
      <c r="H773" s="59">
        <f>ABS(C773-ROUND(C773,0))+ABS(D773-ROUND(D773,0))</f>
        <v>0</v>
      </c>
      <c r="I773" s="60">
        <v>0</v>
      </c>
    </row>
    <row r="774" spans="1:9" ht="12.75">
      <c r="A774" s="57">
        <v>151</v>
      </c>
      <c r="B774" s="58">
        <f>PRRAS!C787</f>
        <v>773</v>
      </c>
      <c r="C774" s="58">
        <f>PRRAS!D787</f>
        <v>0</v>
      </c>
      <c r="D774" s="58">
        <f>PRRAS!E787</f>
        <v>0</v>
      </c>
      <c r="E774" s="58">
        <v>0</v>
      </c>
      <c r="F774" s="58">
        <v>0</v>
      </c>
      <c r="G774" s="59">
        <f>(B774/1000)*(C774*1+D774*2)</f>
        <v>0</v>
      </c>
      <c r="H774" s="59">
        <f>ABS(C774-ROUND(C774,0))+ABS(D774-ROUND(D774,0))</f>
        <v>0</v>
      </c>
      <c r="I774" s="60">
        <v>0</v>
      </c>
    </row>
    <row r="775" spans="1:9" ht="12.75">
      <c r="A775" s="57">
        <v>151</v>
      </c>
      <c r="B775" s="58">
        <f>PRRAS!C788</f>
        <v>774</v>
      </c>
      <c r="C775" s="58">
        <f>PRRAS!D788</f>
        <v>0</v>
      </c>
      <c r="D775" s="58">
        <f>PRRAS!E788</f>
        <v>0</v>
      </c>
      <c r="E775" s="58">
        <v>0</v>
      </c>
      <c r="F775" s="58">
        <v>0</v>
      </c>
      <c r="G775" s="59">
        <f>(B775/1000)*(C775*1+D775*2)</f>
        <v>0</v>
      </c>
      <c r="H775" s="59">
        <f>ABS(C775-ROUND(C775,0))+ABS(D775-ROUND(D775,0))</f>
        <v>0</v>
      </c>
      <c r="I775" s="60">
        <v>0</v>
      </c>
    </row>
    <row r="776" spans="1:9" ht="12.75">
      <c r="A776" s="57">
        <v>151</v>
      </c>
      <c r="B776" s="58">
        <f>PRRAS!C789</f>
        <v>775</v>
      </c>
      <c r="C776" s="58">
        <f>PRRAS!D789</f>
        <v>446000</v>
      </c>
      <c r="D776" s="58">
        <f>PRRAS!E789</f>
        <v>442000</v>
      </c>
      <c r="E776" s="58">
        <v>0</v>
      </c>
      <c r="F776" s="58">
        <v>0</v>
      </c>
      <c r="G776" s="59">
        <f>(B776/1000)*(C776*1+D776*2)</f>
        <v>1030750</v>
      </c>
      <c r="H776" s="59">
        <f>ABS(C776-ROUND(C776,0))+ABS(D776-ROUND(D776,0))</f>
        <v>0</v>
      </c>
      <c r="I776" s="60">
        <v>0</v>
      </c>
    </row>
    <row r="777" spans="1:9" ht="12.75">
      <c r="A777" s="57">
        <v>151</v>
      </c>
      <c r="B777" s="58">
        <f>PRRAS!C790</f>
        <v>776</v>
      </c>
      <c r="C777" s="58">
        <f>PRRAS!D790</f>
        <v>0</v>
      </c>
      <c r="D777" s="58">
        <f>PRRAS!E790</f>
        <v>0</v>
      </c>
      <c r="E777" s="58">
        <v>0</v>
      </c>
      <c r="F777" s="58">
        <v>0</v>
      </c>
      <c r="G777" s="59">
        <f>(B777/1000)*(C777*1+D777*2)</f>
        <v>0</v>
      </c>
      <c r="H777" s="59">
        <f>ABS(C777-ROUND(C777,0))+ABS(D777-ROUND(D777,0))</f>
        <v>0</v>
      </c>
      <c r="I777" s="60">
        <v>0</v>
      </c>
    </row>
    <row r="778" spans="1:9" ht="12.75">
      <c r="A778" s="57">
        <v>151</v>
      </c>
      <c r="B778" s="58">
        <f>PRRAS!C791</f>
        <v>777</v>
      </c>
      <c r="C778" s="58">
        <f>PRRAS!D791</f>
        <v>155000</v>
      </c>
      <c r="D778" s="58">
        <f>PRRAS!E791</f>
        <v>238000</v>
      </c>
      <c r="E778" s="58">
        <v>0</v>
      </c>
      <c r="F778" s="58">
        <v>0</v>
      </c>
      <c r="G778" s="59">
        <f>(B778/1000)*(C778*1+D778*2)</f>
        <v>490287</v>
      </c>
      <c r="H778" s="59">
        <f>ABS(C778-ROUND(C778,0))+ABS(D778-ROUND(D778,0))</f>
        <v>0</v>
      </c>
      <c r="I778" s="60">
        <v>0</v>
      </c>
    </row>
    <row r="779" spans="1:9" ht="12.75">
      <c r="A779" s="57">
        <v>151</v>
      </c>
      <c r="B779" s="58">
        <f>PRRAS!C792</f>
        <v>778</v>
      </c>
      <c r="C779" s="58">
        <f>PRRAS!D792</f>
        <v>0</v>
      </c>
      <c r="D779" s="58">
        <f>PRRAS!E792</f>
        <v>0</v>
      </c>
      <c r="E779" s="58">
        <v>0</v>
      </c>
      <c r="F779" s="58">
        <v>0</v>
      </c>
      <c r="G779" s="59">
        <f>(B779/1000)*(C779*1+D779*2)</f>
        <v>0</v>
      </c>
      <c r="H779" s="59">
        <f>ABS(C779-ROUND(C779,0))+ABS(D779-ROUND(D779,0))</f>
        <v>0</v>
      </c>
      <c r="I779" s="60">
        <v>0</v>
      </c>
    </row>
    <row r="780" spans="1:9" ht="12.75">
      <c r="A780" s="57">
        <v>151</v>
      </c>
      <c r="B780" s="58">
        <f>PRRAS!C793</f>
        <v>779</v>
      </c>
      <c r="C780" s="58">
        <f>PRRAS!D793</f>
        <v>185000</v>
      </c>
      <c r="D780" s="58">
        <f>PRRAS!E793</f>
        <v>15000</v>
      </c>
      <c r="E780" s="58">
        <v>0</v>
      </c>
      <c r="F780" s="58">
        <v>0</v>
      </c>
      <c r="G780" s="59">
        <f>(B780/1000)*(C780*1+D780*2)</f>
        <v>167485</v>
      </c>
      <c r="H780" s="59">
        <f>ABS(C780-ROUND(C780,0))+ABS(D780-ROUND(D780,0))</f>
        <v>0</v>
      </c>
      <c r="I780" s="60">
        <v>0</v>
      </c>
    </row>
    <row r="781" spans="1:9" ht="12.75">
      <c r="A781" s="57">
        <v>151</v>
      </c>
      <c r="B781" s="58">
        <f>PRRAS!C794</f>
        <v>780</v>
      </c>
      <c r="C781" s="58">
        <f>PRRAS!D794</f>
        <v>673143</v>
      </c>
      <c r="D781" s="58">
        <f>PRRAS!E794</f>
        <v>718940</v>
      </c>
      <c r="E781" s="58">
        <v>0</v>
      </c>
      <c r="F781" s="58">
        <v>0</v>
      </c>
      <c r="G781" s="59">
        <f>(B781/1000)*(C781*1+D781*2)</f>
        <v>1646597.9399999999</v>
      </c>
      <c r="H781" s="59">
        <f>ABS(C781-ROUND(C781,0))+ABS(D781-ROUND(D781,0))</f>
        <v>0</v>
      </c>
      <c r="I781" s="60">
        <v>0</v>
      </c>
    </row>
    <row r="782" spans="1:9" ht="12.75">
      <c r="A782" s="57">
        <v>151</v>
      </c>
      <c r="B782" s="58">
        <f>PRRAS!C795</f>
        <v>781</v>
      </c>
      <c r="C782" s="58">
        <f>PRRAS!D795</f>
        <v>0</v>
      </c>
      <c r="D782" s="58">
        <f>PRRAS!E795</f>
        <v>0</v>
      </c>
      <c r="E782" s="58">
        <v>0</v>
      </c>
      <c r="F782" s="58">
        <v>0</v>
      </c>
      <c r="G782" s="59">
        <f>(B782/1000)*(C782*1+D782*2)</f>
        <v>0</v>
      </c>
      <c r="H782" s="59">
        <f>ABS(C782-ROUND(C782,0))+ABS(D782-ROUND(D782,0))</f>
        <v>0</v>
      </c>
      <c r="I782" s="60">
        <v>0</v>
      </c>
    </row>
    <row r="783" spans="1:9" ht="12.75">
      <c r="A783" s="57">
        <v>151</v>
      </c>
      <c r="B783" s="58">
        <f>PRRAS!C796</f>
        <v>782</v>
      </c>
      <c r="C783" s="58">
        <f>PRRAS!D796</f>
        <v>0</v>
      </c>
      <c r="D783" s="58">
        <f>PRRAS!E796</f>
        <v>0</v>
      </c>
      <c r="E783" s="58">
        <v>0</v>
      </c>
      <c r="F783" s="58">
        <v>0</v>
      </c>
      <c r="G783" s="59">
        <f>(B783/1000)*(C783*1+D783*2)</f>
        <v>0</v>
      </c>
      <c r="H783" s="59">
        <f>ABS(C783-ROUND(C783,0))+ABS(D783-ROUND(D783,0))</f>
        <v>0</v>
      </c>
      <c r="I783" s="60">
        <v>0</v>
      </c>
    </row>
    <row r="784" spans="1:9" ht="12.75">
      <c r="A784" s="57">
        <v>151</v>
      </c>
      <c r="B784" s="58">
        <f>PRRAS!C797</f>
        <v>783</v>
      </c>
      <c r="C784" s="58">
        <f>PRRAS!D797</f>
        <v>0</v>
      </c>
      <c r="D784" s="58">
        <f>PRRAS!E797</f>
        <v>0</v>
      </c>
      <c r="E784" s="58">
        <v>0</v>
      </c>
      <c r="F784" s="58">
        <v>0</v>
      </c>
      <c r="G784" s="59">
        <f>(B784/1000)*(C784*1+D784*2)</f>
        <v>0</v>
      </c>
      <c r="H784" s="59">
        <f>ABS(C784-ROUND(C784,0))+ABS(D784-ROUND(D784,0))</f>
        <v>0</v>
      </c>
      <c r="I784" s="60">
        <v>0</v>
      </c>
    </row>
    <row r="785" spans="1:9" ht="12.75">
      <c r="A785" s="57">
        <v>151</v>
      </c>
      <c r="B785" s="58">
        <f>PRRAS!C798</f>
        <v>784</v>
      </c>
      <c r="C785" s="58">
        <f>PRRAS!D798</f>
        <v>0</v>
      </c>
      <c r="D785" s="58">
        <f>PRRAS!E798</f>
        <v>0</v>
      </c>
      <c r="E785" s="58">
        <v>0</v>
      </c>
      <c r="F785" s="58">
        <v>0</v>
      </c>
      <c r="G785" s="59">
        <f>(B785/1000)*(C785*1+D785*2)</f>
        <v>0</v>
      </c>
      <c r="H785" s="59">
        <f>ABS(C785-ROUND(C785,0))+ABS(D785-ROUND(D785,0))</f>
        <v>0</v>
      </c>
      <c r="I785" s="60">
        <v>0</v>
      </c>
    </row>
    <row r="786" spans="1:9" ht="12.75">
      <c r="A786" s="57">
        <v>151</v>
      </c>
      <c r="B786" s="58">
        <f>PRRAS!C799</f>
        <v>785</v>
      </c>
      <c r="C786" s="58">
        <f>PRRAS!D799</f>
        <v>0</v>
      </c>
      <c r="D786" s="58">
        <f>PRRAS!E799</f>
        <v>0</v>
      </c>
      <c r="E786" s="58">
        <v>0</v>
      </c>
      <c r="F786" s="58">
        <v>0</v>
      </c>
      <c r="G786" s="59">
        <f>(B786/1000)*(C786*1+D786*2)</f>
        <v>0</v>
      </c>
      <c r="H786" s="59">
        <f>ABS(C786-ROUND(C786,0))+ABS(D786-ROUND(D786,0))</f>
        <v>0</v>
      </c>
      <c r="I786" s="60">
        <v>0</v>
      </c>
    </row>
    <row r="787" spans="1:9" ht="12.75">
      <c r="A787" s="57">
        <v>151</v>
      </c>
      <c r="B787" s="58">
        <f>PRRAS!C800</f>
        <v>786</v>
      </c>
      <c r="C787" s="58">
        <f>PRRAS!D800</f>
        <v>170100</v>
      </c>
      <c r="D787" s="58">
        <f>PRRAS!E800</f>
        <v>0</v>
      </c>
      <c r="E787" s="58">
        <v>0</v>
      </c>
      <c r="F787" s="58">
        <v>0</v>
      </c>
      <c r="G787" s="59">
        <f>(B787/1000)*(C787*1+D787*2)</f>
        <v>133698.60000000001</v>
      </c>
      <c r="H787" s="59">
        <f>ABS(C787-ROUND(C787,0))+ABS(D787-ROUND(D787,0))</f>
        <v>0</v>
      </c>
      <c r="I787" s="60">
        <v>0</v>
      </c>
    </row>
    <row r="788" spans="1:9" ht="12.75">
      <c r="A788" s="57">
        <v>151</v>
      </c>
      <c r="B788" s="58">
        <f>PRRAS!C801</f>
        <v>787</v>
      </c>
      <c r="C788" s="58">
        <f>PRRAS!D801</f>
        <v>0</v>
      </c>
      <c r="D788" s="58">
        <f>PRRAS!E801</f>
        <v>0</v>
      </c>
      <c r="E788" s="58">
        <v>0</v>
      </c>
      <c r="F788" s="58">
        <v>0</v>
      </c>
      <c r="G788" s="59">
        <f>(B788/1000)*(C788*1+D788*2)</f>
        <v>0</v>
      </c>
      <c r="H788" s="59">
        <f>ABS(C788-ROUND(C788,0))+ABS(D788-ROUND(D788,0))</f>
        <v>0</v>
      </c>
      <c r="I788" s="60">
        <v>0</v>
      </c>
    </row>
    <row r="789" spans="1:9" ht="12.75">
      <c r="A789" s="57">
        <v>151</v>
      </c>
      <c r="B789" s="58">
        <f>PRRAS!C802</f>
        <v>788</v>
      </c>
      <c r="C789" s="58">
        <f>PRRAS!D802</f>
        <v>0</v>
      </c>
      <c r="D789" s="58">
        <f>PRRAS!E802</f>
        <v>0</v>
      </c>
      <c r="E789" s="58">
        <v>0</v>
      </c>
      <c r="F789" s="58">
        <v>0</v>
      </c>
      <c r="G789" s="59">
        <f>(B789/1000)*(C789*1+D789*2)</f>
        <v>0</v>
      </c>
      <c r="H789" s="59">
        <f>ABS(C789-ROUND(C789,0))+ABS(D789-ROUND(D789,0))</f>
        <v>0</v>
      </c>
      <c r="I789" s="60">
        <v>0</v>
      </c>
    </row>
    <row r="790" spans="1:9" ht="12.75">
      <c r="A790" s="57">
        <v>151</v>
      </c>
      <c r="B790" s="58">
        <f>PRRAS!C803</f>
        <v>789</v>
      </c>
      <c r="C790" s="58">
        <f>PRRAS!D803</f>
        <v>0</v>
      </c>
      <c r="D790" s="58">
        <f>PRRAS!E803</f>
        <v>0</v>
      </c>
      <c r="E790" s="58">
        <v>0</v>
      </c>
      <c r="F790" s="58">
        <v>0</v>
      </c>
      <c r="G790" s="59">
        <f>(B790/1000)*(C790*1+D790*2)</f>
        <v>0</v>
      </c>
      <c r="H790" s="59">
        <f>ABS(C790-ROUND(C790,0))+ABS(D790-ROUND(D790,0))</f>
        <v>0</v>
      </c>
      <c r="I790" s="60">
        <v>0</v>
      </c>
    </row>
    <row r="791" spans="1:9" ht="12.75">
      <c r="A791" s="57">
        <v>151</v>
      </c>
      <c r="B791" s="58">
        <f>PRRAS!C804</f>
        <v>790</v>
      </c>
      <c r="C791" s="58">
        <f>PRRAS!D804</f>
        <v>0</v>
      </c>
      <c r="D791" s="58">
        <f>PRRAS!E804</f>
        <v>0</v>
      </c>
      <c r="E791" s="58">
        <v>0</v>
      </c>
      <c r="F791" s="58">
        <v>0</v>
      </c>
      <c r="G791" s="59">
        <f>(B791/1000)*(C791*1+D791*2)</f>
        <v>0</v>
      </c>
      <c r="H791" s="59">
        <f>ABS(C791-ROUND(C791,0))+ABS(D791-ROUND(D791,0))</f>
        <v>0</v>
      </c>
      <c r="I791" s="60">
        <v>0</v>
      </c>
    </row>
    <row r="792" spans="1:9" ht="12.75">
      <c r="A792" s="57">
        <v>151</v>
      </c>
      <c r="B792" s="58">
        <f>PRRAS!C805</f>
        <v>791</v>
      </c>
      <c r="C792" s="58">
        <f>PRRAS!D805</f>
        <v>0</v>
      </c>
      <c r="D792" s="58">
        <f>PRRAS!E805</f>
        <v>0</v>
      </c>
      <c r="E792" s="58">
        <v>0</v>
      </c>
      <c r="F792" s="58">
        <v>0</v>
      </c>
      <c r="G792" s="59">
        <f>(B792/1000)*(C792*1+D792*2)</f>
        <v>0</v>
      </c>
      <c r="H792" s="59">
        <f>ABS(C792-ROUND(C792,0))+ABS(D792-ROUND(D792,0))</f>
        <v>0</v>
      </c>
      <c r="I792" s="60">
        <v>0</v>
      </c>
    </row>
    <row r="793" spans="1:9" ht="12.75">
      <c r="A793" s="57">
        <v>151</v>
      </c>
      <c r="B793" s="58">
        <f>PRRAS!C806</f>
        <v>792</v>
      </c>
      <c r="C793" s="58">
        <f>PRRAS!D806</f>
        <v>0</v>
      </c>
      <c r="D793" s="58">
        <f>PRRAS!E806</f>
        <v>0</v>
      </c>
      <c r="E793" s="58">
        <v>0</v>
      </c>
      <c r="F793" s="58">
        <v>0</v>
      </c>
      <c r="G793" s="59">
        <f>(B793/1000)*(C793*1+D793*2)</f>
        <v>0</v>
      </c>
      <c r="H793" s="59">
        <f>ABS(C793-ROUND(C793,0))+ABS(D793-ROUND(D793,0))</f>
        <v>0</v>
      </c>
      <c r="I793" s="60">
        <v>0</v>
      </c>
    </row>
    <row r="794" spans="1:9" ht="12.75">
      <c r="A794" s="57">
        <v>151</v>
      </c>
      <c r="B794" s="58">
        <f>PRRAS!C807</f>
        <v>793</v>
      </c>
      <c r="C794" s="58">
        <f>PRRAS!D807</f>
        <v>0</v>
      </c>
      <c r="D794" s="58">
        <f>PRRAS!E807</f>
        <v>0</v>
      </c>
      <c r="E794" s="58">
        <v>0</v>
      </c>
      <c r="F794" s="58">
        <v>0</v>
      </c>
      <c r="G794" s="59">
        <f>(B794/1000)*(C794*1+D794*2)</f>
        <v>0</v>
      </c>
      <c r="H794" s="59">
        <f>ABS(C794-ROUND(C794,0))+ABS(D794-ROUND(D794,0))</f>
        <v>0</v>
      </c>
      <c r="I794" s="60">
        <v>0</v>
      </c>
    </row>
    <row r="795" spans="1:9" ht="12.75">
      <c r="A795" s="57">
        <v>151</v>
      </c>
      <c r="B795" s="58">
        <f>PRRAS!C808</f>
        <v>794</v>
      </c>
      <c r="C795" s="58">
        <f>PRRAS!D808</f>
        <v>0</v>
      </c>
      <c r="D795" s="58">
        <f>PRRAS!E808</f>
        <v>0</v>
      </c>
      <c r="E795" s="58">
        <v>0</v>
      </c>
      <c r="F795" s="58">
        <v>0</v>
      </c>
      <c r="G795" s="59">
        <f>(B795/1000)*(C795*1+D795*2)</f>
        <v>0</v>
      </c>
      <c r="H795" s="59">
        <f>ABS(C795-ROUND(C795,0))+ABS(D795-ROUND(D795,0))</f>
        <v>0</v>
      </c>
      <c r="I795" s="60">
        <v>0</v>
      </c>
    </row>
    <row r="796" spans="1:9" ht="12.75">
      <c r="A796" s="57">
        <v>151</v>
      </c>
      <c r="B796" s="58">
        <f>PRRAS!C809</f>
        <v>795</v>
      </c>
      <c r="C796" s="58">
        <f>PRRAS!D809</f>
        <v>0</v>
      </c>
      <c r="D796" s="58">
        <f>PRRAS!E809</f>
        <v>0</v>
      </c>
      <c r="E796" s="58">
        <v>0</v>
      </c>
      <c r="F796" s="58">
        <v>0</v>
      </c>
      <c r="G796" s="59">
        <f>(B796/1000)*(C796*1+D796*2)</f>
        <v>0</v>
      </c>
      <c r="H796" s="59">
        <f>ABS(C796-ROUND(C796,0))+ABS(D796-ROUND(D796,0))</f>
        <v>0</v>
      </c>
      <c r="I796" s="60">
        <v>0</v>
      </c>
    </row>
    <row r="797" spans="1:9" ht="12.75">
      <c r="A797" s="57">
        <v>151</v>
      </c>
      <c r="B797" s="58">
        <f>PRRAS!C810</f>
        <v>796</v>
      </c>
      <c r="C797" s="58">
        <f>PRRAS!D810</f>
        <v>0</v>
      </c>
      <c r="D797" s="58">
        <f>PRRAS!E810</f>
        <v>0</v>
      </c>
      <c r="E797" s="58">
        <v>0</v>
      </c>
      <c r="F797" s="58">
        <v>0</v>
      </c>
      <c r="G797" s="59">
        <f>(B797/1000)*(C797*1+D797*2)</f>
        <v>0</v>
      </c>
      <c r="H797" s="59">
        <f>ABS(C797-ROUND(C797,0))+ABS(D797-ROUND(D797,0))</f>
        <v>0</v>
      </c>
      <c r="I797" s="60">
        <v>0</v>
      </c>
    </row>
    <row r="798" spans="1:9" ht="12.75">
      <c r="A798" s="57">
        <v>151</v>
      </c>
      <c r="B798" s="58">
        <f>PRRAS!C811</f>
        <v>797</v>
      </c>
      <c r="C798" s="58">
        <f>PRRAS!D811</f>
        <v>0</v>
      </c>
      <c r="D798" s="58">
        <f>PRRAS!E811</f>
        <v>0</v>
      </c>
      <c r="E798" s="58">
        <v>0</v>
      </c>
      <c r="F798" s="58">
        <v>0</v>
      </c>
      <c r="G798" s="59">
        <f>(B798/1000)*(C798*1+D798*2)</f>
        <v>0</v>
      </c>
      <c r="H798" s="59">
        <f>ABS(C798-ROUND(C798,0))+ABS(D798-ROUND(D798,0))</f>
        <v>0</v>
      </c>
      <c r="I798" s="60">
        <v>0</v>
      </c>
    </row>
    <row r="799" spans="1:9" ht="12.75">
      <c r="A799" s="57">
        <v>151</v>
      </c>
      <c r="B799" s="58">
        <f>PRRAS!C812</f>
        <v>798</v>
      </c>
      <c r="C799" s="58">
        <f>PRRAS!D812</f>
        <v>0</v>
      </c>
      <c r="D799" s="58">
        <f>PRRAS!E812</f>
        <v>0</v>
      </c>
      <c r="E799" s="58">
        <v>0</v>
      </c>
      <c r="F799" s="58">
        <v>0</v>
      </c>
      <c r="G799" s="59">
        <f>(B799/1000)*(C799*1+D799*2)</f>
        <v>0</v>
      </c>
      <c r="H799" s="59">
        <f>ABS(C799-ROUND(C799,0))+ABS(D799-ROUND(D799,0))</f>
        <v>0</v>
      </c>
      <c r="I799" s="60">
        <v>0</v>
      </c>
    </row>
    <row r="800" spans="1:9" ht="12.75">
      <c r="A800" s="57">
        <v>151</v>
      </c>
      <c r="B800" s="58">
        <f>PRRAS!C813</f>
        <v>799</v>
      </c>
      <c r="C800" s="58">
        <f>PRRAS!D813</f>
        <v>0</v>
      </c>
      <c r="D800" s="58">
        <f>PRRAS!E813</f>
        <v>0</v>
      </c>
      <c r="E800" s="58">
        <v>0</v>
      </c>
      <c r="F800" s="58">
        <v>0</v>
      </c>
      <c r="G800" s="59">
        <f>(B800/1000)*(C800*1+D800*2)</f>
        <v>0</v>
      </c>
      <c r="H800" s="59">
        <f>ABS(C800-ROUND(C800,0))+ABS(D800-ROUND(D800,0))</f>
        <v>0</v>
      </c>
      <c r="I800" s="60">
        <v>0</v>
      </c>
    </row>
    <row r="801" spans="1:9" ht="12.75">
      <c r="A801" s="57">
        <v>151</v>
      </c>
      <c r="B801" s="58">
        <f>PRRAS!C814</f>
        <v>800</v>
      </c>
      <c r="C801" s="58">
        <f>PRRAS!D814</f>
        <v>0</v>
      </c>
      <c r="D801" s="58">
        <f>PRRAS!E814</f>
        <v>0</v>
      </c>
      <c r="E801" s="58">
        <v>0</v>
      </c>
      <c r="F801" s="58">
        <v>0</v>
      </c>
      <c r="G801" s="59">
        <f>(B801/1000)*(C801*1+D801*2)</f>
        <v>0</v>
      </c>
      <c r="H801" s="59">
        <f>ABS(C801-ROUND(C801,0))+ABS(D801-ROUND(D801,0))</f>
        <v>0</v>
      </c>
      <c r="I801" s="60">
        <v>0</v>
      </c>
    </row>
    <row r="802" spans="1:9" ht="12.75">
      <c r="A802" s="57">
        <v>151</v>
      </c>
      <c r="B802" s="58">
        <f>PRRAS!C815</f>
        <v>801</v>
      </c>
      <c r="C802" s="58">
        <f>PRRAS!D815</f>
        <v>0</v>
      </c>
      <c r="D802" s="58">
        <f>PRRAS!E815</f>
        <v>0</v>
      </c>
      <c r="E802" s="58">
        <v>0</v>
      </c>
      <c r="F802" s="58">
        <v>0</v>
      </c>
      <c r="G802" s="59">
        <f>(B802/1000)*(C802*1+D802*2)</f>
        <v>0</v>
      </c>
      <c r="H802" s="59">
        <f>ABS(C802-ROUND(C802,0))+ABS(D802-ROUND(D802,0))</f>
        <v>0</v>
      </c>
      <c r="I802" s="60">
        <v>0</v>
      </c>
    </row>
    <row r="803" spans="1:9" ht="12.75">
      <c r="A803" s="57">
        <v>151</v>
      </c>
      <c r="B803" s="58">
        <f>PRRAS!C816</f>
        <v>802</v>
      </c>
      <c r="C803" s="58">
        <f>PRRAS!D816</f>
        <v>0</v>
      </c>
      <c r="D803" s="58">
        <f>PRRAS!E816</f>
        <v>0</v>
      </c>
      <c r="E803" s="58">
        <v>0</v>
      </c>
      <c r="F803" s="58">
        <v>0</v>
      </c>
      <c r="G803" s="59">
        <f>(B803/1000)*(C803*1+D803*2)</f>
        <v>0</v>
      </c>
      <c r="H803" s="59">
        <f>ABS(C803-ROUND(C803,0))+ABS(D803-ROUND(D803,0))</f>
        <v>0</v>
      </c>
      <c r="I803" s="60">
        <v>0</v>
      </c>
    </row>
    <row r="804" spans="1:9" ht="12.75">
      <c r="A804" s="57">
        <v>151</v>
      </c>
      <c r="B804" s="58">
        <f>PRRAS!C817</f>
        <v>803</v>
      </c>
      <c r="C804" s="58">
        <f>PRRAS!D817</f>
        <v>0</v>
      </c>
      <c r="D804" s="58">
        <f>PRRAS!E817</f>
        <v>0</v>
      </c>
      <c r="E804" s="58">
        <v>0</v>
      </c>
      <c r="F804" s="58">
        <v>0</v>
      </c>
      <c r="G804" s="59">
        <f>(B804/1000)*(C804*1+D804*2)</f>
        <v>0</v>
      </c>
      <c r="H804" s="59">
        <f>ABS(C804-ROUND(C804,0))+ABS(D804-ROUND(D804,0))</f>
        <v>0</v>
      </c>
      <c r="I804" s="60">
        <v>0</v>
      </c>
    </row>
    <row r="805" spans="1:9" ht="12.75">
      <c r="A805" s="57">
        <v>151</v>
      </c>
      <c r="B805" s="58">
        <f>PRRAS!C818</f>
        <v>804</v>
      </c>
      <c r="C805" s="58">
        <f>PRRAS!D818</f>
        <v>0</v>
      </c>
      <c r="D805" s="58">
        <f>PRRAS!E818</f>
        <v>0</v>
      </c>
      <c r="E805" s="58">
        <v>0</v>
      </c>
      <c r="F805" s="58">
        <v>0</v>
      </c>
      <c r="G805" s="59">
        <f>(B805/1000)*(C805*1+D805*2)</f>
        <v>0</v>
      </c>
      <c r="H805" s="59">
        <f>ABS(C805-ROUND(C805,0))+ABS(D805-ROUND(D805,0))</f>
        <v>0</v>
      </c>
      <c r="I805" s="60">
        <v>0</v>
      </c>
    </row>
    <row r="806" spans="1:9" ht="12.75">
      <c r="A806" s="57">
        <v>151</v>
      </c>
      <c r="B806" s="58">
        <f>PRRAS!C819</f>
        <v>805</v>
      </c>
      <c r="C806" s="58">
        <f>PRRAS!D819</f>
        <v>0</v>
      </c>
      <c r="D806" s="58">
        <f>PRRAS!E819</f>
        <v>0</v>
      </c>
      <c r="E806" s="58">
        <v>0</v>
      </c>
      <c r="F806" s="58">
        <v>0</v>
      </c>
      <c r="G806" s="59">
        <f>(B806/1000)*(C806*1+D806*2)</f>
        <v>0</v>
      </c>
      <c r="H806" s="59">
        <f>ABS(C806-ROUND(C806,0))+ABS(D806-ROUND(D806,0))</f>
        <v>0</v>
      </c>
      <c r="I806" s="60">
        <v>0</v>
      </c>
    </row>
    <row r="807" spans="1:9" ht="12.75">
      <c r="A807" s="57">
        <v>151</v>
      </c>
      <c r="B807" s="58">
        <f>PRRAS!C820</f>
        <v>806</v>
      </c>
      <c r="C807" s="58">
        <f>PRRAS!D820</f>
        <v>0</v>
      </c>
      <c r="D807" s="58">
        <f>PRRAS!E820</f>
        <v>0</v>
      </c>
      <c r="E807" s="58">
        <v>0</v>
      </c>
      <c r="F807" s="58">
        <v>0</v>
      </c>
      <c r="G807" s="59">
        <f>(B807/1000)*(C807*1+D807*2)</f>
        <v>0</v>
      </c>
      <c r="H807" s="59">
        <f>ABS(C807-ROUND(C807,0))+ABS(D807-ROUND(D807,0))</f>
        <v>0</v>
      </c>
      <c r="I807" s="60">
        <v>0</v>
      </c>
    </row>
    <row r="808" spans="1:9" ht="12.75">
      <c r="A808" s="57">
        <v>151</v>
      </c>
      <c r="B808" s="58">
        <f>PRRAS!C821</f>
        <v>807</v>
      </c>
      <c r="C808" s="58">
        <f>PRRAS!D821</f>
        <v>0</v>
      </c>
      <c r="D808" s="58">
        <f>PRRAS!E821</f>
        <v>0</v>
      </c>
      <c r="E808" s="58">
        <v>0</v>
      </c>
      <c r="F808" s="58">
        <v>0</v>
      </c>
      <c r="G808" s="59">
        <f>(B808/1000)*(C808*1+D808*2)</f>
        <v>0</v>
      </c>
      <c r="H808" s="59">
        <f>ABS(C808-ROUND(C808,0))+ABS(D808-ROUND(D808,0))</f>
        <v>0</v>
      </c>
      <c r="I808" s="60">
        <v>0</v>
      </c>
    </row>
    <row r="809" spans="1:9" ht="12.75">
      <c r="A809" s="57">
        <v>151</v>
      </c>
      <c r="B809" s="58">
        <f>PRRAS!C822</f>
        <v>808</v>
      </c>
      <c r="C809" s="58">
        <f>PRRAS!D822</f>
        <v>0</v>
      </c>
      <c r="D809" s="58">
        <f>PRRAS!E822</f>
        <v>0</v>
      </c>
      <c r="E809" s="58">
        <v>0</v>
      </c>
      <c r="F809" s="58">
        <v>0</v>
      </c>
      <c r="G809" s="59">
        <f>(B809/1000)*(C809*1+D809*2)</f>
        <v>0</v>
      </c>
      <c r="H809" s="59">
        <f>ABS(C809-ROUND(C809,0))+ABS(D809-ROUND(D809,0))</f>
        <v>0</v>
      </c>
      <c r="I809" s="60">
        <v>0</v>
      </c>
    </row>
    <row r="810" spans="1:9" ht="12.75">
      <c r="A810" s="57">
        <v>151</v>
      </c>
      <c r="B810" s="58">
        <f>PRRAS!C823</f>
        <v>809</v>
      </c>
      <c r="C810" s="58">
        <f>PRRAS!D823</f>
        <v>0</v>
      </c>
      <c r="D810" s="58">
        <f>PRRAS!E823</f>
        <v>0</v>
      </c>
      <c r="E810" s="58">
        <v>0</v>
      </c>
      <c r="F810" s="58">
        <v>0</v>
      </c>
      <c r="G810" s="59">
        <f>(B810/1000)*(C810*1+D810*2)</f>
        <v>0</v>
      </c>
      <c r="H810" s="59">
        <f>ABS(C810-ROUND(C810,0))+ABS(D810-ROUND(D810,0))</f>
        <v>0</v>
      </c>
      <c r="I810" s="60">
        <v>0</v>
      </c>
    </row>
    <row r="811" spans="1:9" ht="12.75">
      <c r="A811" s="57">
        <v>151</v>
      </c>
      <c r="B811" s="58">
        <f>PRRAS!C824</f>
        <v>810</v>
      </c>
      <c r="C811" s="58">
        <f>PRRAS!D824</f>
        <v>0</v>
      </c>
      <c r="D811" s="58">
        <f>PRRAS!E824</f>
        <v>0</v>
      </c>
      <c r="E811" s="58">
        <v>0</v>
      </c>
      <c r="F811" s="58">
        <v>0</v>
      </c>
      <c r="G811" s="59">
        <f>(B811/1000)*(C811*1+D811*2)</f>
        <v>0</v>
      </c>
      <c r="H811" s="59">
        <f>ABS(C811-ROUND(C811,0))+ABS(D811-ROUND(D811,0))</f>
        <v>0</v>
      </c>
      <c r="I811" s="60">
        <v>0</v>
      </c>
    </row>
    <row r="812" spans="1:9" ht="12.75">
      <c r="A812" s="57">
        <v>151</v>
      </c>
      <c r="B812" s="58">
        <f>PRRAS!C825</f>
        <v>811</v>
      </c>
      <c r="C812" s="58">
        <f>PRRAS!D825</f>
        <v>0</v>
      </c>
      <c r="D812" s="58">
        <f>PRRAS!E825</f>
        <v>0</v>
      </c>
      <c r="E812" s="58">
        <v>0</v>
      </c>
      <c r="F812" s="58">
        <v>0</v>
      </c>
      <c r="G812" s="59">
        <f>(B812/1000)*(C812*1+D812*2)</f>
        <v>0</v>
      </c>
      <c r="H812" s="59">
        <f>ABS(C812-ROUND(C812,0))+ABS(D812-ROUND(D812,0))</f>
        <v>0</v>
      </c>
      <c r="I812" s="60">
        <v>0</v>
      </c>
    </row>
    <row r="813" spans="1:9" ht="12.75">
      <c r="A813" s="57">
        <v>151</v>
      </c>
      <c r="B813" s="58">
        <f>PRRAS!C826</f>
        <v>812</v>
      </c>
      <c r="C813" s="58">
        <f>PRRAS!D826</f>
        <v>0</v>
      </c>
      <c r="D813" s="58">
        <f>PRRAS!E826</f>
        <v>0</v>
      </c>
      <c r="E813" s="58">
        <v>0</v>
      </c>
      <c r="F813" s="58">
        <v>0</v>
      </c>
      <c r="G813" s="59">
        <f>(B813/1000)*(C813*1+D813*2)</f>
        <v>0</v>
      </c>
      <c r="H813" s="59">
        <f>ABS(C813-ROUND(C813,0))+ABS(D813-ROUND(D813,0))</f>
        <v>0</v>
      </c>
      <c r="I813" s="60">
        <v>0</v>
      </c>
    </row>
    <row r="814" spans="1:9" ht="12.75">
      <c r="A814" s="57">
        <v>151</v>
      </c>
      <c r="B814" s="58">
        <f>PRRAS!C827</f>
        <v>813</v>
      </c>
      <c r="C814" s="58">
        <f>PRRAS!D827</f>
        <v>0</v>
      </c>
      <c r="D814" s="58">
        <f>PRRAS!E827</f>
        <v>0</v>
      </c>
      <c r="E814" s="58">
        <v>0</v>
      </c>
      <c r="F814" s="58">
        <v>0</v>
      </c>
      <c r="G814" s="59">
        <f>(B814/1000)*(C814*1+D814*2)</f>
        <v>0</v>
      </c>
      <c r="H814" s="59">
        <f>ABS(C814-ROUND(C814,0))+ABS(D814-ROUND(D814,0))</f>
        <v>0</v>
      </c>
      <c r="I814" s="60">
        <v>0</v>
      </c>
    </row>
    <row r="815" spans="1:9" ht="12.75">
      <c r="A815" s="57">
        <v>151</v>
      </c>
      <c r="B815" s="58">
        <f>PRRAS!C828</f>
        <v>814</v>
      </c>
      <c r="C815" s="58">
        <f>PRRAS!D828</f>
        <v>0</v>
      </c>
      <c r="D815" s="58">
        <f>PRRAS!E828</f>
        <v>0</v>
      </c>
      <c r="E815" s="58">
        <v>0</v>
      </c>
      <c r="F815" s="58">
        <v>0</v>
      </c>
      <c r="G815" s="59">
        <f>(B815/1000)*(C815*1+D815*2)</f>
        <v>0</v>
      </c>
      <c r="H815" s="59">
        <f>ABS(C815-ROUND(C815,0))+ABS(D815-ROUND(D815,0))</f>
        <v>0</v>
      </c>
      <c r="I815" s="60">
        <v>0</v>
      </c>
    </row>
    <row r="816" spans="1:9" ht="12.75">
      <c r="A816" s="57">
        <v>151</v>
      </c>
      <c r="B816" s="58">
        <f>PRRAS!C829</f>
        <v>815</v>
      </c>
      <c r="C816" s="58">
        <f>PRRAS!D829</f>
        <v>0</v>
      </c>
      <c r="D816" s="58">
        <f>PRRAS!E829</f>
        <v>0</v>
      </c>
      <c r="E816" s="58">
        <v>0</v>
      </c>
      <c r="F816" s="58">
        <v>0</v>
      </c>
      <c r="G816" s="59">
        <f>(B816/1000)*(C816*1+D816*2)</f>
        <v>0</v>
      </c>
      <c r="H816" s="59">
        <f>ABS(C816-ROUND(C816,0))+ABS(D816-ROUND(D816,0))</f>
        <v>0</v>
      </c>
      <c r="I816" s="60">
        <v>0</v>
      </c>
    </row>
    <row r="817" spans="1:9" ht="12.75">
      <c r="A817" s="57">
        <v>151</v>
      </c>
      <c r="B817" s="58">
        <f>PRRAS!C830</f>
        <v>816</v>
      </c>
      <c r="C817" s="58">
        <f>PRRAS!D830</f>
        <v>0</v>
      </c>
      <c r="D817" s="58">
        <f>PRRAS!E830</f>
        <v>0</v>
      </c>
      <c r="E817" s="58">
        <v>0</v>
      </c>
      <c r="F817" s="58">
        <v>0</v>
      </c>
      <c r="G817" s="59">
        <f>(B817/1000)*(C817*1+D817*2)</f>
        <v>0</v>
      </c>
      <c r="H817" s="59">
        <f>ABS(C817-ROUND(C817,0))+ABS(D817-ROUND(D817,0))</f>
        <v>0</v>
      </c>
      <c r="I817" s="60">
        <v>0</v>
      </c>
    </row>
    <row r="818" spans="1:9" ht="12.75">
      <c r="A818" s="57">
        <v>151</v>
      </c>
      <c r="B818" s="58">
        <f>PRRAS!C831</f>
        <v>817</v>
      </c>
      <c r="C818" s="58">
        <f>PRRAS!D831</f>
        <v>0</v>
      </c>
      <c r="D818" s="58">
        <f>PRRAS!E831</f>
        <v>0</v>
      </c>
      <c r="E818" s="58">
        <v>0</v>
      </c>
      <c r="F818" s="58">
        <v>0</v>
      </c>
      <c r="G818" s="59">
        <f>(B818/1000)*(C818*1+D818*2)</f>
        <v>0</v>
      </c>
      <c r="H818" s="59">
        <f>ABS(C818-ROUND(C818,0))+ABS(D818-ROUND(D818,0))</f>
        <v>0</v>
      </c>
      <c r="I818" s="60">
        <v>0</v>
      </c>
    </row>
    <row r="819" spans="1:9" ht="12.75">
      <c r="A819" s="57">
        <v>151</v>
      </c>
      <c r="B819" s="58">
        <f>PRRAS!C832</f>
        <v>818</v>
      </c>
      <c r="C819" s="58">
        <f>PRRAS!D832</f>
        <v>0</v>
      </c>
      <c r="D819" s="58">
        <f>PRRAS!E832</f>
        <v>0</v>
      </c>
      <c r="E819" s="58">
        <v>0</v>
      </c>
      <c r="F819" s="58">
        <v>0</v>
      </c>
      <c r="G819" s="59">
        <f>(B819/1000)*(C819*1+D819*2)</f>
        <v>0</v>
      </c>
      <c r="H819" s="59">
        <f>ABS(C819-ROUND(C819,0))+ABS(D819-ROUND(D819,0))</f>
        <v>0</v>
      </c>
      <c r="I819" s="60">
        <v>0</v>
      </c>
    </row>
    <row r="820" spans="1:9" ht="12.75">
      <c r="A820" s="57">
        <v>151</v>
      </c>
      <c r="B820" s="58">
        <f>PRRAS!C833</f>
        <v>819</v>
      </c>
      <c r="C820" s="58">
        <f>PRRAS!D833</f>
        <v>0</v>
      </c>
      <c r="D820" s="58">
        <f>PRRAS!E833</f>
        <v>0</v>
      </c>
      <c r="E820" s="58">
        <v>0</v>
      </c>
      <c r="F820" s="58">
        <v>0</v>
      </c>
      <c r="G820" s="59">
        <f>(B820/1000)*(C820*1+D820*2)</f>
        <v>0</v>
      </c>
      <c r="H820" s="59">
        <f>ABS(C820-ROUND(C820,0))+ABS(D820-ROUND(D820,0))</f>
        <v>0</v>
      </c>
      <c r="I820" s="60">
        <v>0</v>
      </c>
    </row>
    <row r="821" spans="1:9" ht="12.75">
      <c r="A821" s="57">
        <v>151</v>
      </c>
      <c r="B821" s="58">
        <f>PRRAS!C834</f>
        <v>820</v>
      </c>
      <c r="C821" s="58">
        <f>PRRAS!D834</f>
        <v>0</v>
      </c>
      <c r="D821" s="58">
        <f>PRRAS!E834</f>
        <v>0</v>
      </c>
      <c r="E821" s="58">
        <v>0</v>
      </c>
      <c r="F821" s="58">
        <v>0</v>
      </c>
      <c r="G821" s="59">
        <f>(B821/1000)*(C821*1+D821*2)</f>
        <v>0</v>
      </c>
      <c r="H821" s="59">
        <f>ABS(C821-ROUND(C821,0))+ABS(D821-ROUND(D821,0))</f>
        <v>0</v>
      </c>
      <c r="I821" s="60">
        <v>0</v>
      </c>
    </row>
    <row r="822" spans="1:9" ht="12.75">
      <c r="A822" s="57">
        <v>151</v>
      </c>
      <c r="B822" s="58">
        <f>PRRAS!C835</f>
        <v>821</v>
      </c>
      <c r="C822" s="58">
        <f>PRRAS!D835</f>
        <v>0</v>
      </c>
      <c r="D822" s="58">
        <f>PRRAS!E835</f>
        <v>0</v>
      </c>
      <c r="E822" s="58">
        <v>0</v>
      </c>
      <c r="F822" s="58">
        <v>0</v>
      </c>
      <c r="G822" s="59">
        <f>(B822/1000)*(C822*1+D822*2)</f>
        <v>0</v>
      </c>
      <c r="H822" s="59">
        <f>ABS(C822-ROUND(C822,0))+ABS(D822-ROUND(D822,0))</f>
        <v>0</v>
      </c>
      <c r="I822" s="60">
        <v>0</v>
      </c>
    </row>
    <row r="823" spans="1:9" ht="12.75">
      <c r="A823" s="57">
        <v>151</v>
      </c>
      <c r="B823" s="58">
        <f>PRRAS!C836</f>
        <v>822</v>
      </c>
      <c r="C823" s="58">
        <f>PRRAS!D836</f>
        <v>0</v>
      </c>
      <c r="D823" s="58">
        <f>PRRAS!E836</f>
        <v>0</v>
      </c>
      <c r="E823" s="58">
        <v>0</v>
      </c>
      <c r="F823" s="58">
        <v>0</v>
      </c>
      <c r="G823" s="59">
        <f>(B823/1000)*(C823*1+D823*2)</f>
        <v>0</v>
      </c>
      <c r="H823" s="59">
        <f>ABS(C823-ROUND(C823,0))+ABS(D823-ROUND(D823,0))</f>
        <v>0</v>
      </c>
      <c r="I823" s="60">
        <v>0</v>
      </c>
    </row>
    <row r="824" spans="1:9" ht="12.75">
      <c r="A824" s="57">
        <v>151</v>
      </c>
      <c r="B824" s="58">
        <f>PRRAS!C837</f>
        <v>823</v>
      </c>
      <c r="C824" s="58">
        <f>PRRAS!D837</f>
        <v>0</v>
      </c>
      <c r="D824" s="58">
        <f>PRRAS!E837</f>
        <v>0</v>
      </c>
      <c r="E824" s="58">
        <v>0</v>
      </c>
      <c r="F824" s="58">
        <v>0</v>
      </c>
      <c r="G824" s="59">
        <f>(B824/1000)*(C824*1+D824*2)</f>
        <v>0</v>
      </c>
      <c r="H824" s="59">
        <f>ABS(C824-ROUND(C824,0))+ABS(D824-ROUND(D824,0))</f>
        <v>0</v>
      </c>
      <c r="I824" s="60">
        <v>0</v>
      </c>
    </row>
    <row r="825" spans="1:9" ht="12.75">
      <c r="A825" s="57">
        <v>151</v>
      </c>
      <c r="B825" s="58">
        <f>PRRAS!C838</f>
        <v>824</v>
      </c>
      <c r="C825" s="58">
        <f>PRRAS!D838</f>
        <v>0</v>
      </c>
      <c r="D825" s="58">
        <f>PRRAS!E838</f>
        <v>0</v>
      </c>
      <c r="E825" s="58">
        <v>0</v>
      </c>
      <c r="F825" s="58">
        <v>0</v>
      </c>
      <c r="G825" s="59">
        <f>(B825/1000)*(C825*1+D825*2)</f>
        <v>0</v>
      </c>
      <c r="H825" s="59">
        <f>ABS(C825-ROUND(C825,0))+ABS(D825-ROUND(D825,0))</f>
        <v>0</v>
      </c>
      <c r="I825" s="60">
        <v>0</v>
      </c>
    </row>
    <row r="826" spans="1:9" ht="12.75">
      <c r="A826" s="57">
        <v>151</v>
      </c>
      <c r="B826" s="58">
        <f>PRRAS!C839</f>
        <v>825</v>
      </c>
      <c r="C826" s="58">
        <f>PRRAS!D839</f>
        <v>0</v>
      </c>
      <c r="D826" s="58">
        <f>PRRAS!E839</f>
        <v>0</v>
      </c>
      <c r="E826" s="58">
        <v>0</v>
      </c>
      <c r="F826" s="58">
        <v>0</v>
      </c>
      <c r="G826" s="59">
        <f>(B826/1000)*(C826*1+D826*2)</f>
        <v>0</v>
      </c>
      <c r="H826" s="59">
        <f>ABS(C826-ROUND(C826,0))+ABS(D826-ROUND(D826,0))</f>
        <v>0</v>
      </c>
      <c r="I826" s="60">
        <v>0</v>
      </c>
    </row>
    <row r="827" spans="1:9" ht="12.75">
      <c r="A827" s="57">
        <v>151</v>
      </c>
      <c r="B827" s="58">
        <f>PRRAS!C840</f>
        <v>826</v>
      </c>
      <c r="C827" s="58">
        <f>PRRAS!D840</f>
        <v>0</v>
      </c>
      <c r="D827" s="58">
        <f>PRRAS!E840</f>
        <v>0</v>
      </c>
      <c r="E827" s="58">
        <v>0</v>
      </c>
      <c r="F827" s="58">
        <v>0</v>
      </c>
      <c r="G827" s="59">
        <f>(B827/1000)*(C827*1+D827*2)</f>
        <v>0</v>
      </c>
      <c r="H827" s="59">
        <f>ABS(C827-ROUND(C827,0))+ABS(D827-ROUND(D827,0))</f>
        <v>0</v>
      </c>
      <c r="I827" s="60">
        <v>0</v>
      </c>
    </row>
    <row r="828" spans="1:9" ht="12.75">
      <c r="A828" s="57">
        <v>151</v>
      </c>
      <c r="B828" s="58">
        <f>PRRAS!C841</f>
        <v>827</v>
      </c>
      <c r="C828" s="58">
        <f>PRRAS!D841</f>
        <v>0</v>
      </c>
      <c r="D828" s="58">
        <f>PRRAS!E841</f>
        <v>0</v>
      </c>
      <c r="E828" s="58">
        <v>0</v>
      </c>
      <c r="F828" s="58">
        <v>0</v>
      </c>
      <c r="G828" s="59">
        <f>(B828/1000)*(C828*1+D828*2)</f>
        <v>0</v>
      </c>
      <c r="H828" s="59">
        <f>ABS(C828-ROUND(C828,0))+ABS(D828-ROUND(D828,0))</f>
        <v>0</v>
      </c>
      <c r="I828" s="60">
        <v>0</v>
      </c>
    </row>
    <row r="829" spans="1:9" ht="12.75">
      <c r="A829" s="57">
        <v>151</v>
      </c>
      <c r="B829" s="58">
        <f>PRRAS!C842</f>
        <v>828</v>
      </c>
      <c r="C829" s="58">
        <f>PRRAS!D842</f>
        <v>0</v>
      </c>
      <c r="D829" s="58">
        <f>PRRAS!E842</f>
        <v>0</v>
      </c>
      <c r="E829" s="58">
        <v>0</v>
      </c>
      <c r="F829" s="58">
        <v>0</v>
      </c>
      <c r="G829" s="59">
        <f>(B829/1000)*(C829*1+D829*2)</f>
        <v>0</v>
      </c>
      <c r="H829" s="59">
        <f>ABS(C829-ROUND(C829,0))+ABS(D829-ROUND(D829,0))</f>
        <v>0</v>
      </c>
      <c r="I829" s="60">
        <v>0</v>
      </c>
    </row>
    <row r="830" spans="1:9" ht="12.75">
      <c r="A830" s="57">
        <v>151</v>
      </c>
      <c r="B830" s="58">
        <f>PRRAS!C843</f>
        <v>829</v>
      </c>
      <c r="C830" s="58">
        <f>PRRAS!D843</f>
        <v>0</v>
      </c>
      <c r="D830" s="58">
        <f>PRRAS!E843</f>
        <v>0</v>
      </c>
      <c r="E830" s="58">
        <v>0</v>
      </c>
      <c r="F830" s="58">
        <v>0</v>
      </c>
      <c r="G830" s="59">
        <f>(B830/1000)*(C830*1+D830*2)</f>
        <v>0</v>
      </c>
      <c r="H830" s="59">
        <f>ABS(C830-ROUND(C830,0))+ABS(D830-ROUND(D830,0))</f>
        <v>0</v>
      </c>
      <c r="I830" s="60">
        <v>0</v>
      </c>
    </row>
    <row r="831" spans="1:9" ht="12.75">
      <c r="A831" s="57">
        <v>151</v>
      </c>
      <c r="B831" s="58">
        <f>PRRAS!C844</f>
        <v>830</v>
      </c>
      <c r="C831" s="58">
        <f>PRRAS!D844</f>
        <v>0</v>
      </c>
      <c r="D831" s="58">
        <f>PRRAS!E844</f>
        <v>0</v>
      </c>
      <c r="E831" s="58">
        <v>0</v>
      </c>
      <c r="F831" s="58">
        <v>0</v>
      </c>
      <c r="G831" s="59">
        <f>(B831/1000)*(C831*1+D831*2)</f>
        <v>0</v>
      </c>
      <c r="H831" s="59">
        <f>ABS(C831-ROUND(C831,0))+ABS(D831-ROUND(D831,0))</f>
        <v>0</v>
      </c>
      <c r="I831" s="60">
        <v>0</v>
      </c>
    </row>
    <row r="832" spans="1:9" ht="12.75">
      <c r="A832" s="57">
        <v>151</v>
      </c>
      <c r="B832" s="58">
        <f>PRRAS!C845</f>
        <v>831</v>
      </c>
      <c r="C832" s="58">
        <f>PRRAS!D845</f>
        <v>0</v>
      </c>
      <c r="D832" s="58">
        <f>PRRAS!E845</f>
        <v>0</v>
      </c>
      <c r="E832" s="58">
        <v>0</v>
      </c>
      <c r="F832" s="58">
        <v>0</v>
      </c>
      <c r="G832" s="59">
        <f>(B832/1000)*(C832*1+D832*2)</f>
        <v>0</v>
      </c>
      <c r="H832" s="59">
        <f>ABS(C832-ROUND(C832,0))+ABS(D832-ROUND(D832,0))</f>
        <v>0</v>
      </c>
      <c r="I832" s="60">
        <v>0</v>
      </c>
    </row>
    <row r="833" spans="1:9" ht="12.75">
      <c r="A833" s="57">
        <v>151</v>
      </c>
      <c r="B833" s="58">
        <f>PRRAS!C846</f>
        <v>832</v>
      </c>
      <c r="C833" s="58">
        <f>PRRAS!D846</f>
        <v>0</v>
      </c>
      <c r="D833" s="58">
        <f>PRRAS!E846</f>
        <v>0</v>
      </c>
      <c r="E833" s="58">
        <v>0</v>
      </c>
      <c r="F833" s="58">
        <v>0</v>
      </c>
      <c r="G833" s="59">
        <f>(B833/1000)*(C833*1+D833*2)</f>
        <v>0</v>
      </c>
      <c r="H833" s="59">
        <f>ABS(C833-ROUND(C833,0))+ABS(D833-ROUND(D833,0))</f>
        <v>0</v>
      </c>
      <c r="I833" s="60">
        <v>0</v>
      </c>
    </row>
    <row r="834" spans="1:9" ht="12.75">
      <c r="A834" s="57">
        <v>151</v>
      </c>
      <c r="B834" s="58">
        <f>PRRAS!C847</f>
        <v>833</v>
      </c>
      <c r="C834" s="58">
        <f>PRRAS!D847</f>
        <v>0</v>
      </c>
      <c r="D834" s="58">
        <f>PRRAS!E847</f>
        <v>0</v>
      </c>
      <c r="E834" s="58">
        <v>0</v>
      </c>
      <c r="F834" s="58">
        <v>0</v>
      </c>
      <c r="G834" s="59">
        <f t="shared" si="26" ref="G834:G897">(B834/1000)*(C834*1+D834*2)</f>
        <v>0</v>
      </c>
      <c r="H834" s="59">
        <f t="shared" si="27" ref="H834:H897">ABS(C834-ROUND(C834,0))+ABS(D834-ROUND(D834,0))</f>
        <v>0</v>
      </c>
      <c r="I834" s="60">
        <v>0</v>
      </c>
    </row>
    <row r="835" spans="1:9" ht="12.75">
      <c r="A835" s="57">
        <v>151</v>
      </c>
      <c r="B835" s="58">
        <f>PRRAS!C848</f>
        <v>834</v>
      </c>
      <c r="C835" s="58">
        <f>PRRAS!D848</f>
        <v>0</v>
      </c>
      <c r="D835" s="58">
        <f>PRRAS!E848</f>
        <v>0</v>
      </c>
      <c r="E835" s="58">
        <v>0</v>
      </c>
      <c r="F835" s="58">
        <v>0</v>
      </c>
      <c r="G835" s="59">
        <f>(B835/1000)*(C835*1+D835*2)</f>
        <v>0</v>
      </c>
      <c r="H835" s="59">
        <f>ABS(C835-ROUND(C835,0))+ABS(D835-ROUND(D835,0))</f>
        <v>0</v>
      </c>
      <c r="I835" s="60">
        <v>0</v>
      </c>
    </row>
    <row r="836" spans="1:9" ht="12.75">
      <c r="A836" s="57">
        <v>151</v>
      </c>
      <c r="B836" s="58">
        <f>PRRAS!C849</f>
        <v>835</v>
      </c>
      <c r="C836" s="58">
        <f>PRRAS!D849</f>
        <v>0</v>
      </c>
      <c r="D836" s="58">
        <f>PRRAS!E849</f>
        <v>0</v>
      </c>
      <c r="E836" s="58">
        <v>0</v>
      </c>
      <c r="F836" s="58">
        <v>0</v>
      </c>
      <c r="G836" s="59">
        <f>(B836/1000)*(C836*1+D836*2)</f>
        <v>0</v>
      </c>
      <c r="H836" s="59">
        <f>ABS(C836-ROUND(C836,0))+ABS(D836-ROUND(D836,0))</f>
        <v>0</v>
      </c>
      <c r="I836" s="60">
        <v>0</v>
      </c>
    </row>
    <row r="837" spans="1:9" ht="12.75">
      <c r="A837" s="57">
        <v>151</v>
      </c>
      <c r="B837" s="58">
        <f>PRRAS!C850</f>
        <v>836</v>
      </c>
      <c r="C837" s="58">
        <f>PRRAS!D850</f>
        <v>0</v>
      </c>
      <c r="D837" s="58">
        <f>PRRAS!E850</f>
        <v>0</v>
      </c>
      <c r="E837" s="58">
        <v>0</v>
      </c>
      <c r="F837" s="58">
        <v>0</v>
      </c>
      <c r="G837" s="59">
        <f>(B837/1000)*(C837*1+D837*2)</f>
        <v>0</v>
      </c>
      <c r="H837" s="59">
        <f>ABS(C837-ROUND(C837,0))+ABS(D837-ROUND(D837,0))</f>
        <v>0</v>
      </c>
      <c r="I837" s="60">
        <v>0</v>
      </c>
    </row>
    <row r="838" spans="1:9" ht="12.75">
      <c r="A838" s="57">
        <v>151</v>
      </c>
      <c r="B838" s="58">
        <f>PRRAS!C851</f>
        <v>837</v>
      </c>
      <c r="C838" s="58">
        <f>PRRAS!D851</f>
        <v>0</v>
      </c>
      <c r="D838" s="58">
        <f>PRRAS!E851</f>
        <v>0</v>
      </c>
      <c r="E838" s="58">
        <v>0</v>
      </c>
      <c r="F838" s="58">
        <v>0</v>
      </c>
      <c r="G838" s="59">
        <f>(B838/1000)*(C838*1+D838*2)</f>
        <v>0</v>
      </c>
      <c r="H838" s="59">
        <f>ABS(C838-ROUND(C838,0))+ABS(D838-ROUND(D838,0))</f>
        <v>0</v>
      </c>
      <c r="I838" s="60">
        <v>0</v>
      </c>
    </row>
    <row r="839" spans="1:9" ht="12.75">
      <c r="A839" s="57">
        <v>151</v>
      </c>
      <c r="B839" s="58">
        <f>PRRAS!C852</f>
        <v>838</v>
      </c>
      <c r="C839" s="58">
        <f>PRRAS!D852</f>
        <v>0</v>
      </c>
      <c r="D839" s="58">
        <f>PRRAS!E852</f>
        <v>0</v>
      </c>
      <c r="E839" s="58">
        <v>0</v>
      </c>
      <c r="F839" s="58">
        <v>0</v>
      </c>
      <c r="G839" s="59">
        <f>(B839/1000)*(C839*1+D839*2)</f>
        <v>0</v>
      </c>
      <c r="H839" s="59">
        <f>ABS(C839-ROUND(C839,0))+ABS(D839-ROUND(D839,0))</f>
        <v>0</v>
      </c>
      <c r="I839" s="60">
        <v>0</v>
      </c>
    </row>
    <row r="840" spans="1:9" ht="12.75">
      <c r="A840" s="57">
        <v>151</v>
      </c>
      <c r="B840" s="58">
        <f>PRRAS!C853</f>
        <v>839</v>
      </c>
      <c r="C840" s="58">
        <f>PRRAS!D853</f>
        <v>0</v>
      </c>
      <c r="D840" s="58">
        <f>PRRAS!E853</f>
        <v>0</v>
      </c>
      <c r="E840" s="58">
        <v>0</v>
      </c>
      <c r="F840" s="58">
        <v>0</v>
      </c>
      <c r="G840" s="59">
        <f>(B840/1000)*(C840*1+D840*2)</f>
        <v>0</v>
      </c>
      <c r="H840" s="59">
        <f>ABS(C840-ROUND(C840,0))+ABS(D840-ROUND(D840,0))</f>
        <v>0</v>
      </c>
      <c r="I840" s="60">
        <v>0</v>
      </c>
    </row>
    <row r="841" spans="1:9" ht="12.75">
      <c r="A841" s="57">
        <v>151</v>
      </c>
      <c r="B841" s="58">
        <f>PRRAS!C854</f>
        <v>840</v>
      </c>
      <c r="C841" s="58">
        <f>PRRAS!D854</f>
        <v>0</v>
      </c>
      <c r="D841" s="58">
        <f>PRRAS!E854</f>
        <v>0</v>
      </c>
      <c r="E841" s="58">
        <v>0</v>
      </c>
      <c r="F841" s="58">
        <v>0</v>
      </c>
      <c r="G841" s="59">
        <f>(B841/1000)*(C841*1+D841*2)</f>
        <v>0</v>
      </c>
      <c r="H841" s="59">
        <f>ABS(C841-ROUND(C841,0))+ABS(D841-ROUND(D841,0))</f>
        <v>0</v>
      </c>
      <c r="I841" s="60">
        <v>0</v>
      </c>
    </row>
    <row r="842" spans="1:9" ht="12.75">
      <c r="A842" s="57">
        <v>151</v>
      </c>
      <c r="B842" s="58">
        <f>PRRAS!C855</f>
        <v>841</v>
      </c>
      <c r="C842" s="58">
        <f>PRRAS!D855</f>
        <v>0</v>
      </c>
      <c r="D842" s="58">
        <f>PRRAS!E855</f>
        <v>0</v>
      </c>
      <c r="E842" s="58">
        <v>0</v>
      </c>
      <c r="F842" s="58">
        <v>0</v>
      </c>
      <c r="G842" s="59">
        <f>(B842/1000)*(C842*1+D842*2)</f>
        <v>0</v>
      </c>
      <c r="H842" s="59">
        <f>ABS(C842-ROUND(C842,0))+ABS(D842-ROUND(D842,0))</f>
        <v>0</v>
      </c>
      <c r="I842" s="60">
        <v>0</v>
      </c>
    </row>
    <row r="843" spans="1:9" ht="12.75">
      <c r="A843" s="57">
        <v>151</v>
      </c>
      <c r="B843" s="58">
        <f>PRRAS!C856</f>
        <v>842</v>
      </c>
      <c r="C843" s="58">
        <f>PRRAS!D856</f>
        <v>0</v>
      </c>
      <c r="D843" s="58">
        <f>PRRAS!E856</f>
        <v>0</v>
      </c>
      <c r="E843" s="58">
        <v>0</v>
      </c>
      <c r="F843" s="58">
        <v>0</v>
      </c>
      <c r="G843" s="59">
        <f>(B843/1000)*(C843*1+D843*2)</f>
        <v>0</v>
      </c>
      <c r="H843" s="59">
        <f>ABS(C843-ROUND(C843,0))+ABS(D843-ROUND(D843,0))</f>
        <v>0</v>
      </c>
      <c r="I843" s="60">
        <v>0</v>
      </c>
    </row>
    <row r="844" spans="1:9" ht="12.75">
      <c r="A844" s="57">
        <v>151</v>
      </c>
      <c r="B844" s="58">
        <f>PRRAS!C857</f>
        <v>843</v>
      </c>
      <c r="C844" s="58">
        <f>PRRAS!D857</f>
        <v>0</v>
      </c>
      <c r="D844" s="58">
        <f>PRRAS!E857</f>
        <v>0</v>
      </c>
      <c r="E844" s="58">
        <v>0</v>
      </c>
      <c r="F844" s="58">
        <v>0</v>
      </c>
      <c r="G844" s="59">
        <f>(B844/1000)*(C844*1+D844*2)</f>
        <v>0</v>
      </c>
      <c r="H844" s="59">
        <f>ABS(C844-ROUND(C844,0))+ABS(D844-ROUND(D844,0))</f>
        <v>0</v>
      </c>
      <c r="I844" s="60">
        <v>0</v>
      </c>
    </row>
    <row r="845" spans="1:9" ht="12.75">
      <c r="A845" s="57">
        <v>151</v>
      </c>
      <c r="B845" s="58">
        <f>PRRAS!C858</f>
        <v>844</v>
      </c>
      <c r="C845" s="58">
        <f>PRRAS!D858</f>
        <v>0</v>
      </c>
      <c r="D845" s="58">
        <f>PRRAS!E858</f>
        <v>0</v>
      </c>
      <c r="E845" s="58">
        <v>0</v>
      </c>
      <c r="F845" s="58">
        <v>0</v>
      </c>
      <c r="G845" s="59">
        <f>(B845/1000)*(C845*1+D845*2)</f>
        <v>0</v>
      </c>
      <c r="H845" s="59">
        <f>ABS(C845-ROUND(C845,0))+ABS(D845-ROUND(D845,0))</f>
        <v>0</v>
      </c>
      <c r="I845" s="60">
        <v>0</v>
      </c>
    </row>
    <row r="846" spans="1:9" ht="12.75">
      <c r="A846" s="57">
        <v>151</v>
      </c>
      <c r="B846" s="58">
        <f>PRRAS!C859</f>
        <v>845</v>
      </c>
      <c r="C846" s="58">
        <f>PRRAS!D859</f>
        <v>0</v>
      </c>
      <c r="D846" s="58">
        <f>PRRAS!E859</f>
        <v>0</v>
      </c>
      <c r="E846" s="58">
        <v>0</v>
      </c>
      <c r="F846" s="58">
        <v>0</v>
      </c>
      <c r="G846" s="59">
        <f>(B846/1000)*(C846*1+D846*2)</f>
        <v>0</v>
      </c>
      <c r="H846" s="59">
        <f>ABS(C846-ROUND(C846,0))+ABS(D846-ROUND(D846,0))</f>
        <v>0</v>
      </c>
      <c r="I846" s="60">
        <v>0</v>
      </c>
    </row>
    <row r="847" spans="1:9" ht="12.75">
      <c r="A847" s="57">
        <v>151</v>
      </c>
      <c r="B847" s="58">
        <f>PRRAS!C860</f>
        <v>846</v>
      </c>
      <c r="C847" s="58">
        <f>PRRAS!D860</f>
        <v>0</v>
      </c>
      <c r="D847" s="58">
        <f>PRRAS!E860</f>
        <v>0</v>
      </c>
      <c r="E847" s="58">
        <v>0</v>
      </c>
      <c r="F847" s="58">
        <v>0</v>
      </c>
      <c r="G847" s="59">
        <f>(B847/1000)*(C847*1+D847*2)</f>
        <v>0</v>
      </c>
      <c r="H847" s="59">
        <f>ABS(C847-ROUND(C847,0))+ABS(D847-ROUND(D847,0))</f>
        <v>0</v>
      </c>
      <c r="I847" s="60">
        <v>0</v>
      </c>
    </row>
    <row r="848" spans="1:9" ht="12.75">
      <c r="A848" s="57">
        <v>151</v>
      </c>
      <c r="B848" s="58">
        <f>PRRAS!C861</f>
        <v>847</v>
      </c>
      <c r="C848" s="58">
        <f>PRRAS!D861</f>
        <v>0</v>
      </c>
      <c r="D848" s="58">
        <f>PRRAS!E861</f>
        <v>0</v>
      </c>
      <c r="E848" s="58">
        <v>0</v>
      </c>
      <c r="F848" s="58">
        <v>0</v>
      </c>
      <c r="G848" s="59">
        <f>(B848/1000)*(C848*1+D848*2)</f>
        <v>0</v>
      </c>
      <c r="H848" s="59">
        <f>ABS(C848-ROUND(C848,0))+ABS(D848-ROUND(D848,0))</f>
        <v>0</v>
      </c>
      <c r="I848" s="60">
        <v>0</v>
      </c>
    </row>
    <row r="849" spans="1:9" ht="12.75">
      <c r="A849" s="57">
        <v>151</v>
      </c>
      <c r="B849" s="58">
        <f>PRRAS!C862</f>
        <v>848</v>
      </c>
      <c r="C849" s="58">
        <f>PRRAS!D862</f>
        <v>0</v>
      </c>
      <c r="D849" s="58">
        <f>PRRAS!E862</f>
        <v>0</v>
      </c>
      <c r="E849" s="58">
        <v>0</v>
      </c>
      <c r="F849" s="58">
        <v>0</v>
      </c>
      <c r="G849" s="59">
        <f>(B849/1000)*(C849*1+D849*2)</f>
        <v>0</v>
      </c>
      <c r="H849" s="59">
        <f>ABS(C849-ROUND(C849,0))+ABS(D849-ROUND(D849,0))</f>
        <v>0</v>
      </c>
      <c r="I849" s="60">
        <v>0</v>
      </c>
    </row>
    <row r="850" spans="1:9" ht="12.75">
      <c r="A850" s="57">
        <v>151</v>
      </c>
      <c r="B850" s="58">
        <f>PRRAS!C863</f>
        <v>849</v>
      </c>
      <c r="C850" s="58">
        <f>PRRAS!D863</f>
        <v>0</v>
      </c>
      <c r="D850" s="58">
        <f>PRRAS!E863</f>
        <v>0</v>
      </c>
      <c r="E850" s="58">
        <v>0</v>
      </c>
      <c r="F850" s="58">
        <v>0</v>
      </c>
      <c r="G850" s="59">
        <f>(B850/1000)*(C850*1+D850*2)</f>
        <v>0</v>
      </c>
      <c r="H850" s="59">
        <f>ABS(C850-ROUND(C850,0))+ABS(D850-ROUND(D850,0))</f>
        <v>0</v>
      </c>
      <c r="I850" s="60">
        <v>0</v>
      </c>
    </row>
    <row r="851" spans="1:9" ht="12.75">
      <c r="A851" s="57">
        <v>151</v>
      </c>
      <c r="B851" s="58">
        <f>PRRAS!C864</f>
        <v>850</v>
      </c>
      <c r="C851" s="58">
        <f>PRRAS!D864</f>
        <v>0</v>
      </c>
      <c r="D851" s="58">
        <f>PRRAS!E864</f>
        <v>0</v>
      </c>
      <c r="E851" s="58">
        <v>0</v>
      </c>
      <c r="F851" s="58">
        <v>0</v>
      </c>
      <c r="G851" s="59">
        <f>(B851/1000)*(C851*1+D851*2)</f>
        <v>0</v>
      </c>
      <c r="H851" s="59">
        <f>ABS(C851-ROUND(C851,0))+ABS(D851-ROUND(D851,0))</f>
        <v>0</v>
      </c>
      <c r="I851" s="60">
        <v>0</v>
      </c>
    </row>
    <row r="852" spans="1:9" ht="12.75">
      <c r="A852" s="57">
        <v>151</v>
      </c>
      <c r="B852" s="58">
        <f>PRRAS!C865</f>
        <v>851</v>
      </c>
      <c r="C852" s="58">
        <f>PRRAS!D865</f>
        <v>0</v>
      </c>
      <c r="D852" s="58">
        <f>PRRAS!E865</f>
        <v>0</v>
      </c>
      <c r="E852" s="58">
        <v>0</v>
      </c>
      <c r="F852" s="58">
        <v>0</v>
      </c>
      <c r="G852" s="59">
        <f>(B852/1000)*(C852*1+D852*2)</f>
        <v>0</v>
      </c>
      <c r="H852" s="59">
        <f>ABS(C852-ROUND(C852,0))+ABS(D852-ROUND(D852,0))</f>
        <v>0</v>
      </c>
      <c r="I852" s="60">
        <v>0</v>
      </c>
    </row>
    <row r="853" spans="1:9" ht="12.75">
      <c r="A853" s="57">
        <v>151</v>
      </c>
      <c r="B853" s="58">
        <f>PRRAS!C866</f>
        <v>852</v>
      </c>
      <c r="C853" s="58">
        <f>PRRAS!D866</f>
        <v>0</v>
      </c>
      <c r="D853" s="58">
        <f>PRRAS!E866</f>
        <v>0</v>
      </c>
      <c r="E853" s="58">
        <v>0</v>
      </c>
      <c r="F853" s="58">
        <v>0</v>
      </c>
      <c r="G853" s="59">
        <f>(B853/1000)*(C853*1+D853*2)</f>
        <v>0</v>
      </c>
      <c r="H853" s="59">
        <f>ABS(C853-ROUND(C853,0))+ABS(D853-ROUND(D853,0))</f>
        <v>0</v>
      </c>
      <c r="I853" s="60">
        <v>0</v>
      </c>
    </row>
    <row r="854" spans="1:9" ht="12.75">
      <c r="A854" s="57">
        <v>151</v>
      </c>
      <c r="B854" s="58">
        <f>PRRAS!C867</f>
        <v>853</v>
      </c>
      <c r="C854" s="58">
        <f>PRRAS!D867</f>
        <v>0</v>
      </c>
      <c r="D854" s="58">
        <f>PRRAS!E867</f>
        <v>0</v>
      </c>
      <c r="E854" s="58">
        <v>0</v>
      </c>
      <c r="F854" s="58">
        <v>0</v>
      </c>
      <c r="G854" s="59">
        <f>(B854/1000)*(C854*1+D854*2)</f>
        <v>0</v>
      </c>
      <c r="H854" s="59">
        <f>ABS(C854-ROUND(C854,0))+ABS(D854-ROUND(D854,0))</f>
        <v>0</v>
      </c>
      <c r="I854" s="60">
        <v>0</v>
      </c>
    </row>
    <row r="855" spans="1:9" ht="12.75">
      <c r="A855" s="57">
        <v>151</v>
      </c>
      <c r="B855" s="58">
        <f>PRRAS!C868</f>
        <v>854</v>
      </c>
      <c r="C855" s="58">
        <f>PRRAS!D868</f>
        <v>0</v>
      </c>
      <c r="D855" s="58">
        <f>PRRAS!E868</f>
        <v>0</v>
      </c>
      <c r="E855" s="58">
        <v>0</v>
      </c>
      <c r="F855" s="58">
        <v>0</v>
      </c>
      <c r="G855" s="59">
        <f>(B855/1000)*(C855*1+D855*2)</f>
        <v>0</v>
      </c>
      <c r="H855" s="59">
        <f>ABS(C855-ROUND(C855,0))+ABS(D855-ROUND(D855,0))</f>
        <v>0</v>
      </c>
      <c r="I855" s="60">
        <v>0</v>
      </c>
    </row>
    <row r="856" spans="1:9" ht="12.75">
      <c r="A856" s="57">
        <v>151</v>
      </c>
      <c r="B856" s="58">
        <f>PRRAS!C869</f>
        <v>855</v>
      </c>
      <c r="C856" s="58">
        <f>PRRAS!D869</f>
        <v>0</v>
      </c>
      <c r="D856" s="58">
        <f>PRRAS!E869</f>
        <v>0</v>
      </c>
      <c r="E856" s="58">
        <v>0</v>
      </c>
      <c r="F856" s="58">
        <v>0</v>
      </c>
      <c r="G856" s="59">
        <f>(B856/1000)*(C856*1+D856*2)</f>
        <v>0</v>
      </c>
      <c r="H856" s="59">
        <f>ABS(C856-ROUND(C856,0))+ABS(D856-ROUND(D856,0))</f>
        <v>0</v>
      </c>
      <c r="I856" s="60">
        <v>0</v>
      </c>
    </row>
    <row r="857" spans="1:9" ht="12.75">
      <c r="A857" s="57">
        <v>151</v>
      </c>
      <c r="B857" s="58">
        <f>PRRAS!C870</f>
        <v>856</v>
      </c>
      <c r="C857" s="58">
        <f>PRRAS!D870</f>
        <v>0</v>
      </c>
      <c r="D857" s="58">
        <f>PRRAS!E870</f>
        <v>0</v>
      </c>
      <c r="E857" s="58">
        <v>0</v>
      </c>
      <c r="F857" s="58">
        <v>0</v>
      </c>
      <c r="G857" s="59">
        <f>(B857/1000)*(C857*1+D857*2)</f>
        <v>0</v>
      </c>
      <c r="H857" s="59">
        <f>ABS(C857-ROUND(C857,0))+ABS(D857-ROUND(D857,0))</f>
        <v>0</v>
      </c>
      <c r="I857" s="60">
        <v>0</v>
      </c>
    </row>
    <row r="858" spans="1:9" ht="12.75">
      <c r="A858" s="57">
        <v>151</v>
      </c>
      <c r="B858" s="58">
        <f>PRRAS!C871</f>
        <v>857</v>
      </c>
      <c r="C858" s="58">
        <f>PRRAS!D871</f>
        <v>0</v>
      </c>
      <c r="D858" s="58">
        <f>PRRAS!E871</f>
        <v>0</v>
      </c>
      <c r="E858" s="58">
        <v>0</v>
      </c>
      <c r="F858" s="58">
        <v>0</v>
      </c>
      <c r="G858" s="59">
        <f>(B858/1000)*(C858*1+D858*2)</f>
        <v>0</v>
      </c>
      <c r="H858" s="59">
        <f>ABS(C858-ROUND(C858,0))+ABS(D858-ROUND(D858,0))</f>
        <v>0</v>
      </c>
      <c r="I858" s="60">
        <v>0</v>
      </c>
    </row>
    <row r="859" spans="1:9" ht="12.75">
      <c r="A859" s="57">
        <v>151</v>
      </c>
      <c r="B859" s="58">
        <f>PRRAS!C872</f>
        <v>858</v>
      </c>
      <c r="C859" s="58">
        <f>PRRAS!D872</f>
        <v>0</v>
      </c>
      <c r="D859" s="58">
        <f>PRRAS!E872</f>
        <v>0</v>
      </c>
      <c r="E859" s="58">
        <v>0</v>
      </c>
      <c r="F859" s="58">
        <v>0</v>
      </c>
      <c r="G859" s="59">
        <f>(B859/1000)*(C859*1+D859*2)</f>
        <v>0</v>
      </c>
      <c r="H859" s="59">
        <f>ABS(C859-ROUND(C859,0))+ABS(D859-ROUND(D859,0))</f>
        <v>0</v>
      </c>
      <c r="I859" s="60">
        <v>0</v>
      </c>
    </row>
    <row r="860" spans="1:9" ht="12.75">
      <c r="A860" s="57">
        <v>151</v>
      </c>
      <c r="B860" s="58">
        <f>PRRAS!C873</f>
        <v>859</v>
      </c>
      <c r="C860" s="58">
        <f>PRRAS!D873</f>
        <v>0</v>
      </c>
      <c r="D860" s="58">
        <f>PRRAS!E873</f>
        <v>0</v>
      </c>
      <c r="E860" s="58">
        <v>0</v>
      </c>
      <c r="F860" s="58">
        <v>0</v>
      </c>
      <c r="G860" s="59">
        <f>(B860/1000)*(C860*1+D860*2)</f>
        <v>0</v>
      </c>
      <c r="H860" s="59">
        <f>ABS(C860-ROUND(C860,0))+ABS(D860-ROUND(D860,0))</f>
        <v>0</v>
      </c>
      <c r="I860" s="60">
        <v>0</v>
      </c>
    </row>
    <row r="861" spans="1:9" ht="12.75">
      <c r="A861" s="57">
        <v>151</v>
      </c>
      <c r="B861" s="58">
        <f>PRRAS!C874</f>
        <v>860</v>
      </c>
      <c r="C861" s="58">
        <f>PRRAS!D874</f>
        <v>0</v>
      </c>
      <c r="D861" s="58">
        <f>PRRAS!E874</f>
        <v>0</v>
      </c>
      <c r="E861" s="58">
        <v>0</v>
      </c>
      <c r="F861" s="58">
        <v>0</v>
      </c>
      <c r="G861" s="59">
        <f>(B861/1000)*(C861*1+D861*2)</f>
        <v>0</v>
      </c>
      <c r="H861" s="59">
        <f>ABS(C861-ROUND(C861,0))+ABS(D861-ROUND(D861,0))</f>
        <v>0</v>
      </c>
      <c r="I861" s="60">
        <v>0</v>
      </c>
    </row>
    <row r="862" spans="1:9" ht="12.75">
      <c r="A862" s="57">
        <v>151</v>
      </c>
      <c r="B862" s="58">
        <f>PRRAS!C875</f>
        <v>861</v>
      </c>
      <c r="C862" s="58">
        <f>PRRAS!D875</f>
        <v>0</v>
      </c>
      <c r="D862" s="58">
        <f>PRRAS!E875</f>
        <v>0</v>
      </c>
      <c r="E862" s="58">
        <v>0</v>
      </c>
      <c r="F862" s="58">
        <v>0</v>
      </c>
      <c r="G862" s="59">
        <f>(B862/1000)*(C862*1+D862*2)</f>
        <v>0</v>
      </c>
      <c r="H862" s="59">
        <f>ABS(C862-ROUND(C862,0))+ABS(D862-ROUND(D862,0))</f>
        <v>0</v>
      </c>
      <c r="I862" s="60">
        <v>0</v>
      </c>
    </row>
    <row r="863" spans="1:9" ht="12.75">
      <c r="A863" s="57">
        <v>151</v>
      </c>
      <c r="B863" s="58">
        <f>PRRAS!C876</f>
        <v>862</v>
      </c>
      <c r="C863" s="58">
        <f>PRRAS!D876</f>
        <v>0</v>
      </c>
      <c r="D863" s="58">
        <f>PRRAS!E876</f>
        <v>0</v>
      </c>
      <c r="E863" s="58">
        <v>0</v>
      </c>
      <c r="F863" s="58">
        <v>0</v>
      </c>
      <c r="G863" s="59">
        <f>(B863/1000)*(C863*1+D863*2)</f>
        <v>0</v>
      </c>
      <c r="H863" s="59">
        <f>ABS(C863-ROUND(C863,0))+ABS(D863-ROUND(D863,0))</f>
        <v>0</v>
      </c>
      <c r="I863" s="60">
        <v>0</v>
      </c>
    </row>
    <row r="864" spans="1:9" ht="12.75">
      <c r="A864" s="57">
        <v>151</v>
      </c>
      <c r="B864" s="58">
        <f>PRRAS!C877</f>
        <v>863</v>
      </c>
      <c r="C864" s="58">
        <f>PRRAS!D877</f>
        <v>0</v>
      </c>
      <c r="D864" s="58">
        <f>PRRAS!E877</f>
        <v>0</v>
      </c>
      <c r="E864" s="58">
        <v>0</v>
      </c>
      <c r="F864" s="58">
        <v>0</v>
      </c>
      <c r="G864" s="59">
        <f>(B864/1000)*(C864*1+D864*2)</f>
        <v>0</v>
      </c>
      <c r="H864" s="59">
        <f>ABS(C864-ROUND(C864,0))+ABS(D864-ROUND(D864,0))</f>
        <v>0</v>
      </c>
      <c r="I864" s="60">
        <v>0</v>
      </c>
    </row>
    <row r="865" spans="1:9" ht="12.75">
      <c r="A865" s="57">
        <v>151</v>
      </c>
      <c r="B865" s="58">
        <f>PRRAS!C878</f>
        <v>864</v>
      </c>
      <c r="C865" s="58">
        <f>PRRAS!D878</f>
        <v>0</v>
      </c>
      <c r="D865" s="58">
        <f>PRRAS!E878</f>
        <v>0</v>
      </c>
      <c r="E865" s="58">
        <v>0</v>
      </c>
      <c r="F865" s="58">
        <v>0</v>
      </c>
      <c r="G865" s="59">
        <f>(B865/1000)*(C865*1+D865*2)</f>
        <v>0</v>
      </c>
      <c r="H865" s="59">
        <f>ABS(C865-ROUND(C865,0))+ABS(D865-ROUND(D865,0))</f>
        <v>0</v>
      </c>
      <c r="I865" s="60">
        <v>0</v>
      </c>
    </row>
    <row r="866" spans="1:9" ht="12.75">
      <c r="A866" s="57">
        <v>151</v>
      </c>
      <c r="B866" s="58">
        <f>PRRAS!C879</f>
        <v>865</v>
      </c>
      <c r="C866" s="58">
        <f>PRRAS!D879</f>
        <v>0</v>
      </c>
      <c r="D866" s="58">
        <f>PRRAS!E879</f>
        <v>0</v>
      </c>
      <c r="E866" s="58">
        <v>0</v>
      </c>
      <c r="F866" s="58">
        <v>0</v>
      </c>
      <c r="G866" s="59">
        <f>(B866/1000)*(C866*1+D866*2)</f>
        <v>0</v>
      </c>
      <c r="H866" s="59">
        <f>ABS(C866-ROUND(C866,0))+ABS(D866-ROUND(D866,0))</f>
        <v>0</v>
      </c>
      <c r="I866" s="60">
        <v>0</v>
      </c>
    </row>
    <row r="867" spans="1:9" ht="12.75">
      <c r="A867" s="57">
        <v>151</v>
      </c>
      <c r="B867" s="58">
        <f>PRRAS!C880</f>
        <v>866</v>
      </c>
      <c r="C867" s="58">
        <f>PRRAS!D880</f>
        <v>0</v>
      </c>
      <c r="D867" s="58">
        <f>PRRAS!E880</f>
        <v>0</v>
      </c>
      <c r="E867" s="58">
        <v>0</v>
      </c>
      <c r="F867" s="58">
        <v>0</v>
      </c>
      <c r="G867" s="59">
        <f>(B867/1000)*(C867*1+D867*2)</f>
        <v>0</v>
      </c>
      <c r="H867" s="59">
        <f>ABS(C867-ROUND(C867,0))+ABS(D867-ROUND(D867,0))</f>
        <v>0</v>
      </c>
      <c r="I867" s="60">
        <v>0</v>
      </c>
    </row>
    <row r="868" spans="1:9" ht="12.75">
      <c r="A868" s="57">
        <v>151</v>
      </c>
      <c r="B868" s="58">
        <f>PRRAS!C881</f>
        <v>867</v>
      </c>
      <c r="C868" s="58">
        <f>PRRAS!D881</f>
        <v>0</v>
      </c>
      <c r="D868" s="58">
        <f>PRRAS!E881</f>
        <v>0</v>
      </c>
      <c r="E868" s="58">
        <v>0</v>
      </c>
      <c r="F868" s="58">
        <v>0</v>
      </c>
      <c r="G868" s="59">
        <f>(B868/1000)*(C868*1+D868*2)</f>
        <v>0</v>
      </c>
      <c r="H868" s="59">
        <f>ABS(C868-ROUND(C868,0))+ABS(D868-ROUND(D868,0))</f>
        <v>0</v>
      </c>
      <c r="I868" s="60">
        <v>0</v>
      </c>
    </row>
    <row r="869" spans="1:9" ht="12.75">
      <c r="A869" s="57">
        <v>151</v>
      </c>
      <c r="B869" s="58">
        <f>PRRAS!C882</f>
        <v>868</v>
      </c>
      <c r="C869" s="58">
        <f>PRRAS!D882</f>
        <v>0</v>
      </c>
      <c r="D869" s="58">
        <f>PRRAS!E882</f>
        <v>0</v>
      </c>
      <c r="E869" s="58">
        <v>0</v>
      </c>
      <c r="F869" s="58">
        <v>0</v>
      </c>
      <c r="G869" s="59">
        <f>(B869/1000)*(C869*1+D869*2)</f>
        <v>0</v>
      </c>
      <c r="H869" s="59">
        <f>ABS(C869-ROUND(C869,0))+ABS(D869-ROUND(D869,0))</f>
        <v>0</v>
      </c>
      <c r="I869" s="60">
        <v>0</v>
      </c>
    </row>
    <row r="870" spans="1:9" ht="12.75">
      <c r="A870" s="57">
        <v>151</v>
      </c>
      <c r="B870" s="58">
        <f>PRRAS!C883</f>
        <v>869</v>
      </c>
      <c r="C870" s="58">
        <f>PRRAS!D883</f>
        <v>0</v>
      </c>
      <c r="D870" s="58">
        <f>PRRAS!E883</f>
        <v>0</v>
      </c>
      <c r="E870" s="58">
        <v>0</v>
      </c>
      <c r="F870" s="58">
        <v>0</v>
      </c>
      <c r="G870" s="59">
        <f>(B870/1000)*(C870*1+D870*2)</f>
        <v>0</v>
      </c>
      <c r="H870" s="59">
        <f>ABS(C870-ROUND(C870,0))+ABS(D870-ROUND(D870,0))</f>
        <v>0</v>
      </c>
      <c r="I870" s="60">
        <v>0</v>
      </c>
    </row>
    <row r="871" spans="1:9" ht="12.75">
      <c r="A871" s="57">
        <v>151</v>
      </c>
      <c r="B871" s="58">
        <f>PRRAS!C884</f>
        <v>870</v>
      </c>
      <c r="C871" s="58">
        <f>PRRAS!D884</f>
        <v>0</v>
      </c>
      <c r="D871" s="58">
        <f>PRRAS!E884</f>
        <v>0</v>
      </c>
      <c r="E871" s="58">
        <v>0</v>
      </c>
      <c r="F871" s="58">
        <v>0</v>
      </c>
      <c r="G871" s="59">
        <f>(B871/1000)*(C871*1+D871*2)</f>
        <v>0</v>
      </c>
      <c r="H871" s="59">
        <f>ABS(C871-ROUND(C871,0))+ABS(D871-ROUND(D871,0))</f>
        <v>0</v>
      </c>
      <c r="I871" s="60">
        <v>0</v>
      </c>
    </row>
    <row r="872" spans="1:9" ht="12.75">
      <c r="A872" s="57">
        <v>151</v>
      </c>
      <c r="B872" s="58">
        <f>PRRAS!C885</f>
        <v>871</v>
      </c>
      <c r="C872" s="58">
        <f>PRRAS!D885</f>
        <v>0</v>
      </c>
      <c r="D872" s="58">
        <f>PRRAS!E885</f>
        <v>0</v>
      </c>
      <c r="E872" s="58">
        <v>0</v>
      </c>
      <c r="F872" s="58">
        <v>0</v>
      </c>
      <c r="G872" s="59">
        <f>(B872/1000)*(C872*1+D872*2)</f>
        <v>0</v>
      </c>
      <c r="H872" s="59">
        <f>ABS(C872-ROUND(C872,0))+ABS(D872-ROUND(D872,0))</f>
        <v>0</v>
      </c>
      <c r="I872" s="60">
        <v>0</v>
      </c>
    </row>
    <row r="873" spans="1:9" ht="12.75">
      <c r="A873" s="57">
        <v>151</v>
      </c>
      <c r="B873" s="58">
        <f>PRRAS!C886</f>
        <v>872</v>
      </c>
      <c r="C873" s="58">
        <f>PRRAS!D886</f>
        <v>0</v>
      </c>
      <c r="D873" s="58">
        <f>PRRAS!E886</f>
        <v>0</v>
      </c>
      <c r="E873" s="58">
        <v>0</v>
      </c>
      <c r="F873" s="58">
        <v>0</v>
      </c>
      <c r="G873" s="59">
        <f>(B873/1000)*(C873*1+D873*2)</f>
        <v>0</v>
      </c>
      <c r="H873" s="59">
        <f>ABS(C873-ROUND(C873,0))+ABS(D873-ROUND(D873,0))</f>
        <v>0</v>
      </c>
      <c r="I873" s="60">
        <v>0</v>
      </c>
    </row>
    <row r="874" spans="1:9" ht="12.75">
      <c r="A874" s="57">
        <v>151</v>
      </c>
      <c r="B874" s="58">
        <f>PRRAS!C887</f>
        <v>873</v>
      </c>
      <c r="C874" s="58">
        <f>PRRAS!D887</f>
        <v>0</v>
      </c>
      <c r="D874" s="58">
        <f>PRRAS!E887</f>
        <v>0</v>
      </c>
      <c r="E874" s="58">
        <v>0</v>
      </c>
      <c r="F874" s="58">
        <v>0</v>
      </c>
      <c r="G874" s="59">
        <f>(B874/1000)*(C874*1+D874*2)</f>
        <v>0</v>
      </c>
      <c r="H874" s="59">
        <f>ABS(C874-ROUND(C874,0))+ABS(D874-ROUND(D874,0))</f>
        <v>0</v>
      </c>
      <c r="I874" s="60">
        <v>0</v>
      </c>
    </row>
    <row r="875" spans="1:9" ht="12.75">
      <c r="A875" s="57">
        <v>151</v>
      </c>
      <c r="B875" s="58">
        <f>PRRAS!C888</f>
        <v>874</v>
      </c>
      <c r="C875" s="58">
        <f>PRRAS!D888</f>
        <v>0</v>
      </c>
      <c r="D875" s="58">
        <f>PRRAS!E888</f>
        <v>0</v>
      </c>
      <c r="E875" s="58">
        <v>0</v>
      </c>
      <c r="F875" s="58">
        <v>0</v>
      </c>
      <c r="G875" s="59">
        <f>(B875/1000)*(C875*1+D875*2)</f>
        <v>0</v>
      </c>
      <c r="H875" s="59">
        <f>ABS(C875-ROUND(C875,0))+ABS(D875-ROUND(D875,0))</f>
        <v>0</v>
      </c>
      <c r="I875" s="60">
        <v>0</v>
      </c>
    </row>
    <row r="876" spans="1:9" ht="12.75">
      <c r="A876" s="57">
        <v>151</v>
      </c>
      <c r="B876" s="58">
        <f>PRRAS!C889</f>
        <v>875</v>
      </c>
      <c r="C876" s="58">
        <f>PRRAS!D889</f>
        <v>0</v>
      </c>
      <c r="D876" s="58">
        <f>PRRAS!E889</f>
        <v>0</v>
      </c>
      <c r="E876" s="58">
        <v>0</v>
      </c>
      <c r="F876" s="58">
        <v>0</v>
      </c>
      <c r="G876" s="59">
        <f>(B876/1000)*(C876*1+D876*2)</f>
        <v>0</v>
      </c>
      <c r="H876" s="59">
        <f>ABS(C876-ROUND(C876,0))+ABS(D876-ROUND(D876,0))</f>
        <v>0</v>
      </c>
      <c r="I876" s="60">
        <v>0</v>
      </c>
    </row>
    <row r="877" spans="1:9" ht="12.75">
      <c r="A877" s="57">
        <v>151</v>
      </c>
      <c r="B877" s="58">
        <f>PRRAS!C890</f>
        <v>876</v>
      </c>
      <c r="C877" s="58">
        <f>PRRAS!D890</f>
        <v>0</v>
      </c>
      <c r="D877" s="58">
        <f>PRRAS!E890</f>
        <v>0</v>
      </c>
      <c r="E877" s="58">
        <v>0</v>
      </c>
      <c r="F877" s="58">
        <v>0</v>
      </c>
      <c r="G877" s="59">
        <f>(B877/1000)*(C877*1+D877*2)</f>
        <v>0</v>
      </c>
      <c r="H877" s="59">
        <f>ABS(C877-ROUND(C877,0))+ABS(D877-ROUND(D877,0))</f>
        <v>0</v>
      </c>
      <c r="I877" s="60">
        <v>0</v>
      </c>
    </row>
    <row r="878" spans="1:9" ht="12.75">
      <c r="A878" s="57">
        <v>151</v>
      </c>
      <c r="B878" s="58">
        <f>PRRAS!C891</f>
        <v>877</v>
      </c>
      <c r="C878" s="58">
        <f>PRRAS!D891</f>
        <v>0</v>
      </c>
      <c r="D878" s="58">
        <f>PRRAS!E891</f>
        <v>0</v>
      </c>
      <c r="E878" s="58">
        <v>0</v>
      </c>
      <c r="F878" s="58">
        <v>0</v>
      </c>
      <c r="G878" s="59">
        <f>(B878/1000)*(C878*1+D878*2)</f>
        <v>0</v>
      </c>
      <c r="H878" s="59">
        <f>ABS(C878-ROUND(C878,0))+ABS(D878-ROUND(D878,0))</f>
        <v>0</v>
      </c>
      <c r="I878" s="60">
        <v>0</v>
      </c>
    </row>
    <row r="879" spans="1:9" ht="12.75">
      <c r="A879" s="57">
        <v>151</v>
      </c>
      <c r="B879" s="58">
        <f>PRRAS!C892</f>
        <v>878</v>
      </c>
      <c r="C879" s="58">
        <f>PRRAS!D892</f>
        <v>0</v>
      </c>
      <c r="D879" s="58">
        <f>PRRAS!E892</f>
        <v>0</v>
      </c>
      <c r="E879" s="58">
        <v>0</v>
      </c>
      <c r="F879" s="58">
        <v>0</v>
      </c>
      <c r="G879" s="59">
        <f>(B879/1000)*(C879*1+D879*2)</f>
        <v>0</v>
      </c>
      <c r="H879" s="59">
        <f>ABS(C879-ROUND(C879,0))+ABS(D879-ROUND(D879,0))</f>
        <v>0</v>
      </c>
      <c r="I879" s="60">
        <v>0</v>
      </c>
    </row>
    <row r="880" spans="1:9" ht="12.75">
      <c r="A880" s="57">
        <v>151</v>
      </c>
      <c r="B880" s="58">
        <f>PRRAS!C893</f>
        <v>879</v>
      </c>
      <c r="C880" s="58">
        <f>PRRAS!D893</f>
        <v>0</v>
      </c>
      <c r="D880" s="58">
        <f>PRRAS!E893</f>
        <v>0</v>
      </c>
      <c r="E880" s="58">
        <v>0</v>
      </c>
      <c r="F880" s="58">
        <v>0</v>
      </c>
      <c r="G880" s="59">
        <f>(B880/1000)*(C880*1+D880*2)</f>
        <v>0</v>
      </c>
      <c r="H880" s="59">
        <f>ABS(C880-ROUND(C880,0))+ABS(D880-ROUND(D880,0))</f>
        <v>0</v>
      </c>
      <c r="I880" s="60">
        <v>0</v>
      </c>
    </row>
    <row r="881" spans="1:9" ht="12.75">
      <c r="A881" s="57">
        <v>151</v>
      </c>
      <c r="B881" s="58">
        <f>PRRAS!C894</f>
        <v>880</v>
      </c>
      <c r="C881" s="58">
        <f>PRRAS!D894</f>
        <v>0</v>
      </c>
      <c r="D881" s="58">
        <f>PRRAS!E894</f>
        <v>0</v>
      </c>
      <c r="E881" s="58">
        <v>0</v>
      </c>
      <c r="F881" s="58">
        <v>0</v>
      </c>
      <c r="G881" s="59">
        <f>(B881/1000)*(C881*1+D881*2)</f>
        <v>0</v>
      </c>
      <c r="H881" s="59">
        <f>ABS(C881-ROUND(C881,0))+ABS(D881-ROUND(D881,0))</f>
        <v>0</v>
      </c>
      <c r="I881" s="60">
        <v>0</v>
      </c>
    </row>
    <row r="882" spans="1:9" ht="12.75">
      <c r="A882" s="57">
        <v>151</v>
      </c>
      <c r="B882" s="58">
        <f>PRRAS!C895</f>
        <v>881</v>
      </c>
      <c r="C882" s="58">
        <f>PRRAS!D895</f>
        <v>0</v>
      </c>
      <c r="D882" s="58">
        <f>PRRAS!E895</f>
        <v>0</v>
      </c>
      <c r="E882" s="58">
        <v>0</v>
      </c>
      <c r="F882" s="58">
        <v>0</v>
      </c>
      <c r="G882" s="59">
        <f>(B882/1000)*(C882*1+D882*2)</f>
        <v>0</v>
      </c>
      <c r="H882" s="59">
        <f>ABS(C882-ROUND(C882,0))+ABS(D882-ROUND(D882,0))</f>
        <v>0</v>
      </c>
      <c r="I882" s="60">
        <v>0</v>
      </c>
    </row>
    <row r="883" spans="1:9" ht="12.75">
      <c r="A883" s="57">
        <v>151</v>
      </c>
      <c r="B883" s="58">
        <f>PRRAS!C896</f>
        <v>882</v>
      </c>
      <c r="C883" s="58">
        <f>PRRAS!D896</f>
        <v>0</v>
      </c>
      <c r="D883" s="58">
        <f>PRRAS!E896</f>
        <v>0</v>
      </c>
      <c r="E883" s="58">
        <v>0</v>
      </c>
      <c r="F883" s="58">
        <v>0</v>
      </c>
      <c r="G883" s="59">
        <f>(B883/1000)*(C883*1+D883*2)</f>
        <v>0</v>
      </c>
      <c r="H883" s="59">
        <f>ABS(C883-ROUND(C883,0))+ABS(D883-ROUND(D883,0))</f>
        <v>0</v>
      </c>
      <c r="I883" s="60">
        <v>0</v>
      </c>
    </row>
    <row r="884" spans="1:9" ht="12.75">
      <c r="A884" s="57">
        <v>151</v>
      </c>
      <c r="B884" s="58">
        <f>PRRAS!C897</f>
        <v>883</v>
      </c>
      <c r="C884" s="58">
        <f>PRRAS!D897</f>
        <v>0</v>
      </c>
      <c r="D884" s="58">
        <f>PRRAS!E897</f>
        <v>0</v>
      </c>
      <c r="E884" s="58">
        <v>0</v>
      </c>
      <c r="F884" s="58">
        <v>0</v>
      </c>
      <c r="G884" s="59">
        <f>(B884/1000)*(C884*1+D884*2)</f>
        <v>0</v>
      </c>
      <c r="H884" s="59">
        <f>ABS(C884-ROUND(C884,0))+ABS(D884-ROUND(D884,0))</f>
        <v>0</v>
      </c>
      <c r="I884" s="60">
        <v>0</v>
      </c>
    </row>
    <row r="885" spans="1:9" ht="12.75">
      <c r="A885" s="57">
        <v>151</v>
      </c>
      <c r="B885" s="58">
        <f>PRRAS!C898</f>
        <v>884</v>
      </c>
      <c r="C885" s="58">
        <f>PRRAS!D898</f>
        <v>0</v>
      </c>
      <c r="D885" s="58">
        <f>PRRAS!E898</f>
        <v>0</v>
      </c>
      <c r="E885" s="58">
        <v>0</v>
      </c>
      <c r="F885" s="58">
        <v>0</v>
      </c>
      <c r="G885" s="59">
        <f>(B885/1000)*(C885*1+D885*2)</f>
        <v>0</v>
      </c>
      <c r="H885" s="59">
        <f>ABS(C885-ROUND(C885,0))+ABS(D885-ROUND(D885,0))</f>
        <v>0</v>
      </c>
      <c r="I885" s="60">
        <v>0</v>
      </c>
    </row>
    <row r="886" spans="1:9" ht="12.75">
      <c r="A886" s="57">
        <v>151</v>
      </c>
      <c r="B886" s="58">
        <f>PRRAS!C899</f>
        <v>885</v>
      </c>
      <c r="C886" s="58">
        <f>PRRAS!D899</f>
        <v>0</v>
      </c>
      <c r="D886" s="58">
        <f>PRRAS!E899</f>
        <v>0</v>
      </c>
      <c r="E886" s="58">
        <v>0</v>
      </c>
      <c r="F886" s="58">
        <v>0</v>
      </c>
      <c r="G886" s="59">
        <f>(B886/1000)*(C886*1+D886*2)</f>
        <v>0</v>
      </c>
      <c r="H886" s="59">
        <f>ABS(C886-ROUND(C886,0))+ABS(D886-ROUND(D886,0))</f>
        <v>0</v>
      </c>
      <c r="I886" s="60">
        <v>0</v>
      </c>
    </row>
    <row r="887" spans="1:9" ht="12.75">
      <c r="A887" s="57">
        <v>151</v>
      </c>
      <c r="B887" s="58">
        <f>PRRAS!C900</f>
        <v>886</v>
      </c>
      <c r="C887" s="58">
        <f>PRRAS!D900</f>
        <v>0</v>
      </c>
      <c r="D887" s="58">
        <f>PRRAS!E900</f>
        <v>0</v>
      </c>
      <c r="E887" s="58">
        <v>0</v>
      </c>
      <c r="F887" s="58">
        <v>0</v>
      </c>
      <c r="G887" s="59">
        <f>(B887/1000)*(C887*1+D887*2)</f>
        <v>0</v>
      </c>
      <c r="H887" s="59">
        <f>ABS(C887-ROUND(C887,0))+ABS(D887-ROUND(D887,0))</f>
        <v>0</v>
      </c>
      <c r="I887" s="60">
        <v>0</v>
      </c>
    </row>
    <row r="888" spans="1:9" ht="12.75">
      <c r="A888" s="57">
        <v>151</v>
      </c>
      <c r="B888" s="58">
        <f>PRRAS!C901</f>
        <v>887</v>
      </c>
      <c r="C888" s="58">
        <f>PRRAS!D901</f>
        <v>0</v>
      </c>
      <c r="D888" s="58">
        <f>PRRAS!E901</f>
        <v>0</v>
      </c>
      <c r="E888" s="58">
        <v>0</v>
      </c>
      <c r="F888" s="58">
        <v>0</v>
      </c>
      <c r="G888" s="59">
        <f>(B888/1000)*(C888*1+D888*2)</f>
        <v>0</v>
      </c>
      <c r="H888" s="59">
        <f>ABS(C888-ROUND(C888,0))+ABS(D888-ROUND(D888,0))</f>
        <v>0</v>
      </c>
      <c r="I888" s="60">
        <v>0</v>
      </c>
    </row>
    <row r="889" spans="1:9" ht="12.75">
      <c r="A889" s="57">
        <v>151</v>
      </c>
      <c r="B889" s="58">
        <f>PRRAS!C902</f>
        <v>888</v>
      </c>
      <c r="C889" s="58">
        <f>PRRAS!D902</f>
        <v>0</v>
      </c>
      <c r="D889" s="58">
        <f>PRRAS!E902</f>
        <v>0</v>
      </c>
      <c r="E889" s="58">
        <v>0</v>
      </c>
      <c r="F889" s="58">
        <v>0</v>
      </c>
      <c r="G889" s="59">
        <f>(B889/1000)*(C889*1+D889*2)</f>
        <v>0</v>
      </c>
      <c r="H889" s="59">
        <f>ABS(C889-ROUND(C889,0))+ABS(D889-ROUND(D889,0))</f>
        <v>0</v>
      </c>
      <c r="I889" s="60">
        <v>0</v>
      </c>
    </row>
    <row r="890" spans="1:9" ht="12.75">
      <c r="A890" s="57">
        <v>151</v>
      </c>
      <c r="B890" s="58">
        <f>PRRAS!C903</f>
        <v>889</v>
      </c>
      <c r="C890" s="58">
        <f>PRRAS!D903</f>
        <v>0</v>
      </c>
      <c r="D890" s="58">
        <f>PRRAS!E903</f>
        <v>0</v>
      </c>
      <c r="E890" s="58">
        <v>0</v>
      </c>
      <c r="F890" s="58">
        <v>0</v>
      </c>
      <c r="G890" s="59">
        <f>(B890/1000)*(C890*1+D890*2)</f>
        <v>0</v>
      </c>
      <c r="H890" s="59">
        <f>ABS(C890-ROUND(C890,0))+ABS(D890-ROUND(D890,0))</f>
        <v>0</v>
      </c>
      <c r="I890" s="60">
        <v>0</v>
      </c>
    </row>
    <row r="891" spans="1:9" ht="12.75">
      <c r="A891" s="57">
        <v>151</v>
      </c>
      <c r="B891" s="58">
        <f>PRRAS!C904</f>
        <v>890</v>
      </c>
      <c r="C891" s="58">
        <f>PRRAS!D904</f>
        <v>0</v>
      </c>
      <c r="D891" s="58">
        <f>PRRAS!E904</f>
        <v>0</v>
      </c>
      <c r="E891" s="58">
        <v>0</v>
      </c>
      <c r="F891" s="58">
        <v>0</v>
      </c>
      <c r="G891" s="59">
        <f>(B891/1000)*(C891*1+D891*2)</f>
        <v>0</v>
      </c>
      <c r="H891" s="59">
        <f>ABS(C891-ROUND(C891,0))+ABS(D891-ROUND(D891,0))</f>
        <v>0</v>
      </c>
      <c r="I891" s="60">
        <v>0</v>
      </c>
    </row>
    <row r="892" spans="1:9" ht="12.75">
      <c r="A892" s="57">
        <v>151</v>
      </c>
      <c r="B892" s="58">
        <f>PRRAS!C905</f>
        <v>891</v>
      </c>
      <c r="C892" s="58">
        <f>PRRAS!D905</f>
        <v>0</v>
      </c>
      <c r="D892" s="58">
        <f>PRRAS!E905</f>
        <v>0</v>
      </c>
      <c r="E892" s="58">
        <v>0</v>
      </c>
      <c r="F892" s="58">
        <v>0</v>
      </c>
      <c r="G892" s="59">
        <f>(B892/1000)*(C892*1+D892*2)</f>
        <v>0</v>
      </c>
      <c r="H892" s="59">
        <f>ABS(C892-ROUND(C892,0))+ABS(D892-ROUND(D892,0))</f>
        <v>0</v>
      </c>
      <c r="I892" s="60">
        <v>0</v>
      </c>
    </row>
    <row r="893" spans="1:9" ht="12.75">
      <c r="A893" s="57">
        <v>151</v>
      </c>
      <c r="B893" s="58">
        <f>PRRAS!C906</f>
        <v>892</v>
      </c>
      <c r="C893" s="58">
        <f>PRRAS!D906</f>
        <v>0</v>
      </c>
      <c r="D893" s="58">
        <f>PRRAS!E906</f>
        <v>0</v>
      </c>
      <c r="E893" s="58">
        <v>0</v>
      </c>
      <c r="F893" s="58">
        <v>0</v>
      </c>
      <c r="G893" s="59">
        <f>(B893/1000)*(C893*1+D893*2)</f>
        <v>0</v>
      </c>
      <c r="H893" s="59">
        <f>ABS(C893-ROUND(C893,0))+ABS(D893-ROUND(D893,0))</f>
        <v>0</v>
      </c>
      <c r="I893" s="60">
        <v>0</v>
      </c>
    </row>
    <row r="894" spans="1:9" ht="12.75">
      <c r="A894" s="57">
        <v>151</v>
      </c>
      <c r="B894" s="58">
        <f>PRRAS!C907</f>
        <v>893</v>
      </c>
      <c r="C894" s="58">
        <f>PRRAS!D907</f>
        <v>0</v>
      </c>
      <c r="D894" s="58">
        <f>PRRAS!E907</f>
        <v>0</v>
      </c>
      <c r="E894" s="58">
        <v>0</v>
      </c>
      <c r="F894" s="58">
        <v>0</v>
      </c>
      <c r="G894" s="59">
        <f>(B894/1000)*(C894*1+D894*2)</f>
        <v>0</v>
      </c>
      <c r="H894" s="59">
        <f>ABS(C894-ROUND(C894,0))+ABS(D894-ROUND(D894,0))</f>
        <v>0</v>
      </c>
      <c r="I894" s="60">
        <v>0</v>
      </c>
    </row>
    <row r="895" spans="1:9" ht="12.75">
      <c r="A895" s="57">
        <v>151</v>
      </c>
      <c r="B895" s="58">
        <f>PRRAS!C908</f>
        <v>894</v>
      </c>
      <c r="C895" s="58">
        <f>PRRAS!D908</f>
        <v>0</v>
      </c>
      <c r="D895" s="58">
        <f>PRRAS!E908</f>
        <v>0</v>
      </c>
      <c r="E895" s="58">
        <v>0</v>
      </c>
      <c r="F895" s="58">
        <v>0</v>
      </c>
      <c r="G895" s="59">
        <f>(B895/1000)*(C895*1+D895*2)</f>
        <v>0</v>
      </c>
      <c r="H895" s="59">
        <f>ABS(C895-ROUND(C895,0))+ABS(D895-ROUND(D895,0))</f>
        <v>0</v>
      </c>
      <c r="I895" s="60">
        <v>0</v>
      </c>
    </row>
    <row r="896" spans="1:9" ht="12.75">
      <c r="A896" s="57">
        <v>151</v>
      </c>
      <c r="B896" s="58">
        <f>PRRAS!C909</f>
        <v>895</v>
      </c>
      <c r="C896" s="58">
        <f>PRRAS!D909</f>
        <v>0</v>
      </c>
      <c r="D896" s="58">
        <f>PRRAS!E909</f>
        <v>0</v>
      </c>
      <c r="E896" s="58">
        <v>0</v>
      </c>
      <c r="F896" s="58">
        <v>0</v>
      </c>
      <c r="G896" s="59">
        <f>(B896/1000)*(C896*1+D896*2)</f>
        <v>0</v>
      </c>
      <c r="H896" s="59">
        <f>ABS(C896-ROUND(C896,0))+ABS(D896-ROUND(D896,0))</f>
        <v>0</v>
      </c>
      <c r="I896" s="60">
        <v>0</v>
      </c>
    </row>
    <row r="897" spans="1:9" ht="12.75">
      <c r="A897" s="57">
        <v>151</v>
      </c>
      <c r="B897" s="58">
        <f>PRRAS!C910</f>
        <v>896</v>
      </c>
      <c r="C897" s="58">
        <f>PRRAS!D910</f>
        <v>0</v>
      </c>
      <c r="D897" s="58">
        <f>PRRAS!E910</f>
        <v>0</v>
      </c>
      <c r="E897" s="58">
        <v>0</v>
      </c>
      <c r="F897" s="58">
        <v>0</v>
      </c>
      <c r="G897" s="59">
        <f>(B897/1000)*(C897*1+D897*2)</f>
        <v>0</v>
      </c>
      <c r="H897" s="59">
        <f>ABS(C897-ROUND(C897,0))+ABS(D897-ROUND(D897,0))</f>
        <v>0</v>
      </c>
      <c r="I897" s="60">
        <v>0</v>
      </c>
    </row>
    <row r="898" spans="1:9" ht="12.75">
      <c r="A898" s="57">
        <v>151</v>
      </c>
      <c r="B898" s="58">
        <f>PRRAS!C911</f>
        <v>897</v>
      </c>
      <c r="C898" s="58">
        <f>PRRAS!D911</f>
        <v>0</v>
      </c>
      <c r="D898" s="58">
        <f>PRRAS!E911</f>
        <v>0</v>
      </c>
      <c r="E898" s="58">
        <v>0</v>
      </c>
      <c r="F898" s="58">
        <v>0</v>
      </c>
      <c r="G898" s="59">
        <f t="shared" si="28" ref="G898:G961">(B898/1000)*(C898*1+D898*2)</f>
        <v>0</v>
      </c>
      <c r="H898" s="59">
        <f t="shared" si="29" ref="H898:H961">ABS(C898-ROUND(C898,0))+ABS(D898-ROUND(D898,0))</f>
        <v>0</v>
      </c>
      <c r="I898" s="60">
        <v>0</v>
      </c>
    </row>
    <row r="899" spans="1:9" ht="12.75">
      <c r="A899" s="57">
        <v>151</v>
      </c>
      <c r="B899" s="58">
        <f>PRRAS!C912</f>
        <v>898</v>
      </c>
      <c r="C899" s="58">
        <f>PRRAS!D912</f>
        <v>0</v>
      </c>
      <c r="D899" s="58">
        <f>PRRAS!E912</f>
        <v>0</v>
      </c>
      <c r="E899" s="58">
        <v>0</v>
      </c>
      <c r="F899" s="58">
        <v>0</v>
      </c>
      <c r="G899" s="59">
        <f>(B899/1000)*(C899*1+D899*2)</f>
        <v>0</v>
      </c>
      <c r="H899" s="59">
        <f>ABS(C899-ROUND(C899,0))+ABS(D899-ROUND(D899,0))</f>
        <v>0</v>
      </c>
      <c r="I899" s="60">
        <v>0</v>
      </c>
    </row>
    <row r="900" spans="1:9" ht="12.75">
      <c r="A900" s="57">
        <v>151</v>
      </c>
      <c r="B900" s="58">
        <f>PRRAS!C913</f>
        <v>899</v>
      </c>
      <c r="C900" s="58">
        <f>PRRAS!D913</f>
        <v>0</v>
      </c>
      <c r="D900" s="58">
        <f>PRRAS!E913</f>
        <v>0</v>
      </c>
      <c r="E900" s="58">
        <v>0</v>
      </c>
      <c r="F900" s="58">
        <v>0</v>
      </c>
      <c r="G900" s="59">
        <f>(B900/1000)*(C900*1+D900*2)</f>
        <v>0</v>
      </c>
      <c r="H900" s="59">
        <f>ABS(C900-ROUND(C900,0))+ABS(D900-ROUND(D900,0))</f>
        <v>0</v>
      </c>
      <c r="I900" s="60">
        <v>0</v>
      </c>
    </row>
    <row r="901" spans="1:9" ht="12.75">
      <c r="A901" s="57">
        <v>151</v>
      </c>
      <c r="B901" s="58">
        <f>PRRAS!C914</f>
        <v>900</v>
      </c>
      <c r="C901" s="58">
        <f>PRRAS!D914</f>
        <v>0</v>
      </c>
      <c r="D901" s="58">
        <f>PRRAS!E914</f>
        <v>0</v>
      </c>
      <c r="E901" s="58">
        <v>0</v>
      </c>
      <c r="F901" s="58">
        <v>0</v>
      </c>
      <c r="G901" s="59">
        <f>(B901/1000)*(C901*1+D901*2)</f>
        <v>0</v>
      </c>
      <c r="H901" s="59">
        <f>ABS(C901-ROUND(C901,0))+ABS(D901-ROUND(D901,0))</f>
        <v>0</v>
      </c>
      <c r="I901" s="60">
        <v>0</v>
      </c>
    </row>
    <row r="902" spans="1:9" ht="12.75">
      <c r="A902" s="57">
        <v>151</v>
      </c>
      <c r="B902" s="58">
        <f>PRRAS!C915</f>
        <v>901</v>
      </c>
      <c r="C902" s="58">
        <f>PRRAS!D915</f>
        <v>0</v>
      </c>
      <c r="D902" s="58">
        <f>PRRAS!E915</f>
        <v>0</v>
      </c>
      <c r="E902" s="58">
        <v>0</v>
      </c>
      <c r="F902" s="58">
        <v>0</v>
      </c>
      <c r="G902" s="59">
        <f>(B902/1000)*(C902*1+D902*2)</f>
        <v>0</v>
      </c>
      <c r="H902" s="59">
        <f>ABS(C902-ROUND(C902,0))+ABS(D902-ROUND(D902,0))</f>
        <v>0</v>
      </c>
      <c r="I902" s="60">
        <v>0</v>
      </c>
    </row>
    <row r="903" spans="1:9" ht="12.75">
      <c r="A903" s="57">
        <v>151</v>
      </c>
      <c r="B903" s="58">
        <f>PRRAS!C916</f>
        <v>902</v>
      </c>
      <c r="C903" s="58">
        <f>PRRAS!D916</f>
        <v>0</v>
      </c>
      <c r="D903" s="58">
        <f>PRRAS!E916</f>
        <v>0</v>
      </c>
      <c r="E903" s="58">
        <v>0</v>
      </c>
      <c r="F903" s="58">
        <v>0</v>
      </c>
      <c r="G903" s="59">
        <f>(B903/1000)*(C903*1+D903*2)</f>
        <v>0</v>
      </c>
      <c r="H903" s="59">
        <f>ABS(C903-ROUND(C903,0))+ABS(D903-ROUND(D903,0))</f>
        <v>0</v>
      </c>
      <c r="I903" s="60">
        <v>0</v>
      </c>
    </row>
    <row r="904" spans="1:9" ht="12.75">
      <c r="A904" s="57">
        <v>151</v>
      </c>
      <c r="B904" s="58">
        <f>PRRAS!C917</f>
        <v>903</v>
      </c>
      <c r="C904" s="58">
        <f>PRRAS!D917</f>
        <v>0</v>
      </c>
      <c r="D904" s="58">
        <f>PRRAS!E917</f>
        <v>0</v>
      </c>
      <c r="E904" s="58">
        <v>0</v>
      </c>
      <c r="F904" s="58">
        <v>0</v>
      </c>
      <c r="G904" s="59">
        <f>(B904/1000)*(C904*1+D904*2)</f>
        <v>0</v>
      </c>
      <c r="H904" s="59">
        <f>ABS(C904-ROUND(C904,0))+ABS(D904-ROUND(D904,0))</f>
        <v>0</v>
      </c>
      <c r="I904" s="60">
        <v>0</v>
      </c>
    </row>
    <row r="905" spans="1:9" ht="12.75">
      <c r="A905" s="57">
        <v>151</v>
      </c>
      <c r="B905" s="58">
        <f>PRRAS!C918</f>
        <v>904</v>
      </c>
      <c r="C905" s="58">
        <f>PRRAS!D918</f>
        <v>0</v>
      </c>
      <c r="D905" s="58">
        <f>PRRAS!E918</f>
        <v>0</v>
      </c>
      <c r="E905" s="58">
        <v>0</v>
      </c>
      <c r="F905" s="58">
        <v>0</v>
      </c>
      <c r="G905" s="59">
        <f>(B905/1000)*(C905*1+D905*2)</f>
        <v>0</v>
      </c>
      <c r="H905" s="59">
        <f>ABS(C905-ROUND(C905,0))+ABS(D905-ROUND(D905,0))</f>
        <v>0</v>
      </c>
      <c r="I905" s="60">
        <v>0</v>
      </c>
    </row>
    <row r="906" spans="1:9" ht="12.75">
      <c r="A906" s="57">
        <v>151</v>
      </c>
      <c r="B906" s="58">
        <f>PRRAS!C919</f>
        <v>905</v>
      </c>
      <c r="C906" s="58">
        <f>PRRAS!D919</f>
        <v>0</v>
      </c>
      <c r="D906" s="58">
        <f>PRRAS!E919</f>
        <v>0</v>
      </c>
      <c r="E906" s="58">
        <v>0</v>
      </c>
      <c r="F906" s="58">
        <v>0</v>
      </c>
      <c r="G906" s="59">
        <f>(B906/1000)*(C906*1+D906*2)</f>
        <v>0</v>
      </c>
      <c r="H906" s="59">
        <f>ABS(C906-ROUND(C906,0))+ABS(D906-ROUND(D906,0))</f>
        <v>0</v>
      </c>
      <c r="I906" s="60">
        <v>0</v>
      </c>
    </row>
    <row r="907" spans="1:9" ht="12.75">
      <c r="A907" s="57">
        <v>151</v>
      </c>
      <c r="B907" s="58">
        <f>PRRAS!C920</f>
        <v>906</v>
      </c>
      <c r="C907" s="58">
        <f>PRRAS!D920</f>
        <v>0</v>
      </c>
      <c r="D907" s="58">
        <f>PRRAS!E920</f>
        <v>0</v>
      </c>
      <c r="E907" s="58">
        <v>0</v>
      </c>
      <c r="F907" s="58">
        <v>0</v>
      </c>
      <c r="G907" s="59">
        <f>(B907/1000)*(C907*1+D907*2)</f>
        <v>0</v>
      </c>
      <c r="H907" s="59">
        <f>ABS(C907-ROUND(C907,0))+ABS(D907-ROUND(D907,0))</f>
        <v>0</v>
      </c>
      <c r="I907" s="60">
        <v>0</v>
      </c>
    </row>
    <row r="908" spans="1:9" ht="12.75">
      <c r="A908" s="57">
        <v>151</v>
      </c>
      <c r="B908" s="58">
        <f>PRRAS!C921</f>
        <v>907</v>
      </c>
      <c r="C908" s="58">
        <f>PRRAS!D921</f>
        <v>0</v>
      </c>
      <c r="D908" s="58">
        <f>PRRAS!E921</f>
        <v>0</v>
      </c>
      <c r="E908" s="58">
        <v>0</v>
      </c>
      <c r="F908" s="58">
        <v>0</v>
      </c>
      <c r="G908" s="59">
        <f>(B908/1000)*(C908*1+D908*2)</f>
        <v>0</v>
      </c>
      <c r="H908" s="59">
        <f>ABS(C908-ROUND(C908,0))+ABS(D908-ROUND(D908,0))</f>
        <v>0</v>
      </c>
      <c r="I908" s="60">
        <v>0</v>
      </c>
    </row>
    <row r="909" spans="1:9" ht="12.75">
      <c r="A909" s="57">
        <v>151</v>
      </c>
      <c r="B909" s="58">
        <f>PRRAS!C922</f>
        <v>908</v>
      </c>
      <c r="C909" s="58">
        <f>PRRAS!D922</f>
        <v>0</v>
      </c>
      <c r="D909" s="58">
        <f>PRRAS!E922</f>
        <v>0</v>
      </c>
      <c r="E909" s="58">
        <v>0</v>
      </c>
      <c r="F909" s="58">
        <v>0</v>
      </c>
      <c r="G909" s="59">
        <f>(B909/1000)*(C909*1+D909*2)</f>
        <v>0</v>
      </c>
      <c r="H909" s="59">
        <f>ABS(C909-ROUND(C909,0))+ABS(D909-ROUND(D909,0))</f>
        <v>0</v>
      </c>
      <c r="I909" s="60">
        <v>0</v>
      </c>
    </row>
    <row r="910" spans="1:9" ht="12.75">
      <c r="A910" s="57">
        <v>151</v>
      </c>
      <c r="B910" s="58">
        <f>PRRAS!C923</f>
        <v>909</v>
      </c>
      <c r="C910" s="58">
        <f>PRRAS!D923</f>
        <v>0</v>
      </c>
      <c r="D910" s="58">
        <f>PRRAS!E923</f>
        <v>0</v>
      </c>
      <c r="E910" s="58">
        <v>0</v>
      </c>
      <c r="F910" s="58">
        <v>0</v>
      </c>
      <c r="G910" s="59">
        <f>(B910/1000)*(C910*1+D910*2)</f>
        <v>0</v>
      </c>
      <c r="H910" s="59">
        <f>ABS(C910-ROUND(C910,0))+ABS(D910-ROUND(D910,0))</f>
        <v>0</v>
      </c>
      <c r="I910" s="60">
        <v>0</v>
      </c>
    </row>
    <row r="911" spans="1:9" ht="12.75">
      <c r="A911" s="57">
        <v>151</v>
      </c>
      <c r="B911" s="58">
        <f>PRRAS!C924</f>
        <v>910</v>
      </c>
      <c r="C911" s="58">
        <f>PRRAS!D924</f>
        <v>0</v>
      </c>
      <c r="D911" s="58">
        <f>PRRAS!E924</f>
        <v>0</v>
      </c>
      <c r="E911" s="58">
        <v>0</v>
      </c>
      <c r="F911" s="58">
        <v>0</v>
      </c>
      <c r="G911" s="59">
        <f>(B911/1000)*(C911*1+D911*2)</f>
        <v>0</v>
      </c>
      <c r="H911" s="59">
        <f>ABS(C911-ROUND(C911,0))+ABS(D911-ROUND(D911,0))</f>
        <v>0</v>
      </c>
      <c r="I911" s="60">
        <v>0</v>
      </c>
    </row>
    <row r="912" spans="1:9" ht="12.75">
      <c r="A912" s="57">
        <v>151</v>
      </c>
      <c r="B912" s="58">
        <f>PRRAS!C925</f>
        <v>911</v>
      </c>
      <c r="C912" s="58">
        <f>PRRAS!D925</f>
        <v>0</v>
      </c>
      <c r="D912" s="58">
        <f>PRRAS!E925</f>
        <v>0</v>
      </c>
      <c r="E912" s="58">
        <v>0</v>
      </c>
      <c r="F912" s="58">
        <v>0</v>
      </c>
      <c r="G912" s="59">
        <f>(B912/1000)*(C912*1+D912*2)</f>
        <v>0</v>
      </c>
      <c r="H912" s="59">
        <f>ABS(C912-ROUND(C912,0))+ABS(D912-ROUND(D912,0))</f>
        <v>0</v>
      </c>
      <c r="I912" s="60">
        <v>0</v>
      </c>
    </row>
    <row r="913" spans="1:9" ht="12.75">
      <c r="A913" s="57">
        <v>151</v>
      </c>
      <c r="B913" s="58">
        <f>PRRAS!C926</f>
        <v>912</v>
      </c>
      <c r="C913" s="58">
        <f>PRRAS!D926</f>
        <v>0</v>
      </c>
      <c r="D913" s="58">
        <f>PRRAS!E926</f>
        <v>0</v>
      </c>
      <c r="E913" s="58">
        <v>0</v>
      </c>
      <c r="F913" s="58">
        <v>0</v>
      </c>
      <c r="G913" s="59">
        <f>(B913/1000)*(C913*1+D913*2)</f>
        <v>0</v>
      </c>
      <c r="H913" s="59">
        <f>ABS(C913-ROUND(C913,0))+ABS(D913-ROUND(D913,0))</f>
        <v>0</v>
      </c>
      <c r="I913" s="60">
        <v>0</v>
      </c>
    </row>
    <row r="914" spans="1:9" ht="12.75">
      <c r="A914" s="57">
        <v>151</v>
      </c>
      <c r="B914" s="58">
        <f>PRRAS!C927</f>
        <v>913</v>
      </c>
      <c r="C914" s="58">
        <f>PRRAS!D927</f>
        <v>0</v>
      </c>
      <c r="D914" s="58">
        <f>PRRAS!E927</f>
        <v>0</v>
      </c>
      <c r="E914" s="58">
        <v>0</v>
      </c>
      <c r="F914" s="58">
        <v>0</v>
      </c>
      <c r="G914" s="59">
        <f>(B914/1000)*(C914*1+D914*2)</f>
        <v>0</v>
      </c>
      <c r="H914" s="59">
        <f>ABS(C914-ROUND(C914,0))+ABS(D914-ROUND(D914,0))</f>
        <v>0</v>
      </c>
      <c r="I914" s="60">
        <v>0</v>
      </c>
    </row>
    <row r="915" spans="1:9" ht="12.75">
      <c r="A915" s="57">
        <v>151</v>
      </c>
      <c r="B915" s="58">
        <f>PRRAS!C928</f>
        <v>914</v>
      </c>
      <c r="C915" s="58">
        <f>PRRAS!D928</f>
        <v>0</v>
      </c>
      <c r="D915" s="58">
        <f>PRRAS!E928</f>
        <v>0</v>
      </c>
      <c r="E915" s="58">
        <v>0</v>
      </c>
      <c r="F915" s="58">
        <v>0</v>
      </c>
      <c r="G915" s="59">
        <f>(B915/1000)*(C915*1+D915*2)</f>
        <v>0</v>
      </c>
      <c r="H915" s="59">
        <f>ABS(C915-ROUND(C915,0))+ABS(D915-ROUND(D915,0))</f>
        <v>0</v>
      </c>
      <c r="I915" s="60">
        <v>0</v>
      </c>
    </row>
    <row r="916" spans="1:9" ht="12.75">
      <c r="A916" s="57">
        <v>151</v>
      </c>
      <c r="B916" s="58">
        <f>PRRAS!C929</f>
        <v>915</v>
      </c>
      <c r="C916" s="58">
        <f>PRRAS!D929</f>
        <v>0</v>
      </c>
      <c r="D916" s="58">
        <f>PRRAS!E929</f>
        <v>0</v>
      </c>
      <c r="E916" s="58">
        <v>0</v>
      </c>
      <c r="F916" s="58">
        <v>0</v>
      </c>
      <c r="G916" s="59">
        <f>(B916/1000)*(C916*1+D916*2)</f>
        <v>0</v>
      </c>
      <c r="H916" s="59">
        <f>ABS(C916-ROUND(C916,0))+ABS(D916-ROUND(D916,0))</f>
        <v>0</v>
      </c>
      <c r="I916" s="60">
        <v>0</v>
      </c>
    </row>
    <row r="917" spans="1:9" ht="12.75">
      <c r="A917" s="57">
        <v>151</v>
      </c>
      <c r="B917" s="58">
        <f>PRRAS!C930</f>
        <v>916</v>
      </c>
      <c r="C917" s="58">
        <f>PRRAS!D930</f>
        <v>0</v>
      </c>
      <c r="D917" s="58">
        <f>PRRAS!E930</f>
        <v>0</v>
      </c>
      <c r="E917" s="58">
        <v>0</v>
      </c>
      <c r="F917" s="58">
        <v>0</v>
      </c>
      <c r="G917" s="59">
        <f>(B917/1000)*(C917*1+D917*2)</f>
        <v>0</v>
      </c>
      <c r="H917" s="59">
        <f>ABS(C917-ROUND(C917,0))+ABS(D917-ROUND(D917,0))</f>
        <v>0</v>
      </c>
      <c r="I917" s="60">
        <v>0</v>
      </c>
    </row>
    <row r="918" spans="1:9" ht="12.75">
      <c r="A918" s="57">
        <v>151</v>
      </c>
      <c r="B918" s="58">
        <f>PRRAS!C931</f>
        <v>917</v>
      </c>
      <c r="C918" s="58">
        <f>PRRAS!D931</f>
        <v>0</v>
      </c>
      <c r="D918" s="58">
        <f>PRRAS!E931</f>
        <v>0</v>
      </c>
      <c r="E918" s="58">
        <v>0</v>
      </c>
      <c r="F918" s="58">
        <v>0</v>
      </c>
      <c r="G918" s="59">
        <f>(B918/1000)*(C918*1+D918*2)</f>
        <v>0</v>
      </c>
      <c r="H918" s="59">
        <f>ABS(C918-ROUND(C918,0))+ABS(D918-ROUND(D918,0))</f>
        <v>0</v>
      </c>
      <c r="I918" s="60">
        <v>0</v>
      </c>
    </row>
    <row r="919" spans="1:9" ht="12.75">
      <c r="A919" s="57">
        <v>151</v>
      </c>
      <c r="B919" s="58">
        <f>PRRAS!C932</f>
        <v>918</v>
      </c>
      <c r="C919" s="58">
        <f>PRRAS!D932</f>
        <v>0</v>
      </c>
      <c r="D919" s="58">
        <f>PRRAS!E932</f>
        <v>0</v>
      </c>
      <c r="E919" s="58">
        <v>0</v>
      </c>
      <c r="F919" s="58">
        <v>0</v>
      </c>
      <c r="G919" s="59">
        <f>(B919/1000)*(C919*1+D919*2)</f>
        <v>0</v>
      </c>
      <c r="H919" s="59">
        <f>ABS(C919-ROUND(C919,0))+ABS(D919-ROUND(D919,0))</f>
        <v>0</v>
      </c>
      <c r="I919" s="60">
        <v>0</v>
      </c>
    </row>
    <row r="920" spans="1:9" ht="12.75">
      <c r="A920" s="57">
        <v>151</v>
      </c>
      <c r="B920" s="58">
        <f>PRRAS!C933</f>
        <v>919</v>
      </c>
      <c r="C920" s="58">
        <f>PRRAS!D933</f>
        <v>0</v>
      </c>
      <c r="D920" s="58">
        <f>PRRAS!E933</f>
        <v>0</v>
      </c>
      <c r="E920" s="58">
        <v>0</v>
      </c>
      <c r="F920" s="58">
        <v>0</v>
      </c>
      <c r="G920" s="59">
        <f>(B920/1000)*(C920*1+D920*2)</f>
        <v>0</v>
      </c>
      <c r="H920" s="59">
        <f>ABS(C920-ROUND(C920,0))+ABS(D920-ROUND(D920,0))</f>
        <v>0</v>
      </c>
      <c r="I920" s="60">
        <v>0</v>
      </c>
    </row>
    <row r="921" spans="1:9" ht="12.75">
      <c r="A921" s="57">
        <v>151</v>
      </c>
      <c r="B921" s="58">
        <f>PRRAS!C934</f>
        <v>920</v>
      </c>
      <c r="C921" s="58">
        <f>PRRAS!D934</f>
        <v>0</v>
      </c>
      <c r="D921" s="58">
        <f>PRRAS!E934</f>
        <v>0</v>
      </c>
      <c r="E921" s="58">
        <v>0</v>
      </c>
      <c r="F921" s="58">
        <v>0</v>
      </c>
      <c r="G921" s="59">
        <f>(B921/1000)*(C921*1+D921*2)</f>
        <v>0</v>
      </c>
      <c r="H921" s="59">
        <f>ABS(C921-ROUND(C921,0))+ABS(D921-ROUND(D921,0))</f>
        <v>0</v>
      </c>
      <c r="I921" s="60">
        <v>0</v>
      </c>
    </row>
    <row r="922" spans="1:9" ht="12.75">
      <c r="A922" s="57">
        <v>151</v>
      </c>
      <c r="B922" s="58">
        <f>PRRAS!C935</f>
        <v>921</v>
      </c>
      <c r="C922" s="58">
        <f>PRRAS!D935</f>
        <v>0</v>
      </c>
      <c r="D922" s="58">
        <f>PRRAS!E935</f>
        <v>0</v>
      </c>
      <c r="E922" s="58">
        <v>0</v>
      </c>
      <c r="F922" s="58">
        <v>0</v>
      </c>
      <c r="G922" s="59">
        <f>(B922/1000)*(C922*1+D922*2)</f>
        <v>0</v>
      </c>
      <c r="H922" s="59">
        <f>ABS(C922-ROUND(C922,0))+ABS(D922-ROUND(D922,0))</f>
        <v>0</v>
      </c>
      <c r="I922" s="60">
        <v>0</v>
      </c>
    </row>
    <row r="923" spans="1:9" ht="12.75">
      <c r="A923" s="57">
        <v>151</v>
      </c>
      <c r="B923" s="58">
        <f>PRRAS!C936</f>
        <v>922</v>
      </c>
      <c r="C923" s="58">
        <f>PRRAS!D936</f>
        <v>0</v>
      </c>
      <c r="D923" s="58">
        <f>PRRAS!E936</f>
        <v>0</v>
      </c>
      <c r="E923" s="58">
        <v>0</v>
      </c>
      <c r="F923" s="58">
        <v>0</v>
      </c>
      <c r="G923" s="59">
        <f>(B923/1000)*(C923*1+D923*2)</f>
        <v>0</v>
      </c>
      <c r="H923" s="59">
        <f>ABS(C923-ROUND(C923,0))+ABS(D923-ROUND(D923,0))</f>
        <v>0</v>
      </c>
      <c r="I923" s="60">
        <v>0</v>
      </c>
    </row>
    <row r="924" spans="1:9" ht="12.75">
      <c r="A924" s="57">
        <v>151</v>
      </c>
      <c r="B924" s="58">
        <f>PRRAS!C937</f>
        <v>923</v>
      </c>
      <c r="C924" s="58">
        <f>PRRAS!D937</f>
        <v>0</v>
      </c>
      <c r="D924" s="58">
        <f>PRRAS!E937</f>
        <v>0</v>
      </c>
      <c r="E924" s="58">
        <v>0</v>
      </c>
      <c r="F924" s="58">
        <v>0</v>
      </c>
      <c r="G924" s="59">
        <f>(B924/1000)*(C924*1+D924*2)</f>
        <v>0</v>
      </c>
      <c r="H924" s="59">
        <f>ABS(C924-ROUND(C924,0))+ABS(D924-ROUND(D924,0))</f>
        <v>0</v>
      </c>
      <c r="I924" s="60">
        <v>0</v>
      </c>
    </row>
    <row r="925" spans="1:9" ht="12.75">
      <c r="A925" s="57">
        <v>151</v>
      </c>
      <c r="B925" s="58">
        <f>PRRAS!C938</f>
        <v>924</v>
      </c>
      <c r="C925" s="58">
        <f>PRRAS!D938</f>
        <v>0</v>
      </c>
      <c r="D925" s="58">
        <f>PRRAS!E938</f>
        <v>0</v>
      </c>
      <c r="E925" s="58">
        <v>0</v>
      </c>
      <c r="F925" s="58">
        <v>0</v>
      </c>
      <c r="G925" s="59">
        <f>(B925/1000)*(C925*1+D925*2)</f>
        <v>0</v>
      </c>
      <c r="H925" s="59">
        <f>ABS(C925-ROUND(C925,0))+ABS(D925-ROUND(D925,0))</f>
        <v>0</v>
      </c>
      <c r="I925" s="60">
        <v>0</v>
      </c>
    </row>
    <row r="926" spans="1:9" ht="12.75">
      <c r="A926" s="57">
        <v>151</v>
      </c>
      <c r="B926" s="58">
        <f>PRRAS!C939</f>
        <v>925</v>
      </c>
      <c r="C926" s="58">
        <f>PRRAS!D939</f>
        <v>0</v>
      </c>
      <c r="D926" s="58">
        <f>PRRAS!E939</f>
        <v>0</v>
      </c>
      <c r="E926" s="58">
        <v>0</v>
      </c>
      <c r="F926" s="58">
        <v>0</v>
      </c>
      <c r="G926" s="59">
        <f>(B926/1000)*(C926*1+D926*2)</f>
        <v>0</v>
      </c>
      <c r="H926" s="59">
        <f>ABS(C926-ROUND(C926,0))+ABS(D926-ROUND(D926,0))</f>
        <v>0</v>
      </c>
      <c r="I926" s="60">
        <v>0</v>
      </c>
    </row>
    <row r="927" spans="1:9" ht="12.75">
      <c r="A927" s="57">
        <v>151</v>
      </c>
      <c r="B927" s="58">
        <f>PRRAS!C940</f>
        <v>926</v>
      </c>
      <c r="C927" s="58">
        <f>PRRAS!D940</f>
        <v>0</v>
      </c>
      <c r="D927" s="58">
        <f>PRRAS!E940</f>
        <v>0</v>
      </c>
      <c r="E927" s="58">
        <v>0</v>
      </c>
      <c r="F927" s="58">
        <v>0</v>
      </c>
      <c r="G927" s="59">
        <f>(B927/1000)*(C927*1+D927*2)</f>
        <v>0</v>
      </c>
      <c r="H927" s="59">
        <f>ABS(C927-ROUND(C927,0))+ABS(D927-ROUND(D927,0))</f>
        <v>0</v>
      </c>
      <c r="I927" s="60">
        <v>0</v>
      </c>
    </row>
    <row r="928" spans="1:9" ht="12.75">
      <c r="A928" s="57">
        <v>151</v>
      </c>
      <c r="B928" s="58">
        <f>PRRAS!C941</f>
        <v>927</v>
      </c>
      <c r="C928" s="58">
        <f>PRRAS!D941</f>
        <v>0</v>
      </c>
      <c r="D928" s="58">
        <f>PRRAS!E941</f>
        <v>0</v>
      </c>
      <c r="E928" s="58">
        <v>0</v>
      </c>
      <c r="F928" s="58">
        <v>0</v>
      </c>
      <c r="G928" s="59">
        <f>(B928/1000)*(C928*1+D928*2)</f>
        <v>0</v>
      </c>
      <c r="H928" s="59">
        <f>ABS(C928-ROUND(C928,0))+ABS(D928-ROUND(D928,0))</f>
        <v>0</v>
      </c>
      <c r="I928" s="60">
        <v>0</v>
      </c>
    </row>
    <row r="929" spans="1:9" ht="12.75">
      <c r="A929" s="57">
        <v>151</v>
      </c>
      <c r="B929" s="58">
        <f>PRRAS!C942</f>
        <v>928</v>
      </c>
      <c r="C929" s="58">
        <f>PRRAS!D942</f>
        <v>0</v>
      </c>
      <c r="D929" s="58">
        <f>PRRAS!E942</f>
        <v>0</v>
      </c>
      <c r="E929" s="58">
        <v>0</v>
      </c>
      <c r="F929" s="58">
        <v>0</v>
      </c>
      <c r="G929" s="59">
        <f>(B929/1000)*(C929*1+D929*2)</f>
        <v>0</v>
      </c>
      <c r="H929" s="59">
        <f>ABS(C929-ROUND(C929,0))+ABS(D929-ROUND(D929,0))</f>
        <v>0</v>
      </c>
      <c r="I929" s="60">
        <v>0</v>
      </c>
    </row>
    <row r="930" spans="1:9" ht="12.75">
      <c r="A930" s="57">
        <v>151</v>
      </c>
      <c r="B930" s="58">
        <f>PRRAS!C943</f>
        <v>929</v>
      </c>
      <c r="C930" s="58">
        <f>PRRAS!D943</f>
        <v>0</v>
      </c>
      <c r="D930" s="58">
        <f>PRRAS!E943</f>
        <v>0</v>
      </c>
      <c r="E930" s="58">
        <v>0</v>
      </c>
      <c r="F930" s="58">
        <v>0</v>
      </c>
      <c r="G930" s="59">
        <f>(B930/1000)*(C930*1+D930*2)</f>
        <v>0</v>
      </c>
      <c r="H930" s="59">
        <f>ABS(C930-ROUND(C930,0))+ABS(D930-ROUND(D930,0))</f>
        <v>0</v>
      </c>
      <c r="I930" s="60">
        <v>0</v>
      </c>
    </row>
    <row r="931" spans="1:9" ht="12.75">
      <c r="A931" s="57">
        <v>151</v>
      </c>
      <c r="B931" s="58">
        <f>PRRAS!C944</f>
        <v>930</v>
      </c>
      <c r="C931" s="58">
        <f>PRRAS!D944</f>
        <v>0</v>
      </c>
      <c r="D931" s="58">
        <f>PRRAS!E944</f>
        <v>0</v>
      </c>
      <c r="E931" s="58">
        <v>0</v>
      </c>
      <c r="F931" s="58">
        <v>0</v>
      </c>
      <c r="G931" s="59">
        <f>(B931/1000)*(C931*1+D931*2)</f>
        <v>0</v>
      </c>
      <c r="H931" s="59">
        <f>ABS(C931-ROUND(C931,0))+ABS(D931-ROUND(D931,0))</f>
        <v>0</v>
      </c>
      <c r="I931" s="60">
        <v>0</v>
      </c>
    </row>
    <row r="932" spans="1:9" ht="12.75">
      <c r="A932" s="57">
        <v>151</v>
      </c>
      <c r="B932" s="58">
        <f>PRRAS!C945</f>
        <v>931</v>
      </c>
      <c r="C932" s="58">
        <f>PRRAS!D945</f>
        <v>0</v>
      </c>
      <c r="D932" s="58">
        <f>PRRAS!E945</f>
        <v>0</v>
      </c>
      <c r="E932" s="58">
        <v>0</v>
      </c>
      <c r="F932" s="58">
        <v>0</v>
      </c>
      <c r="G932" s="59">
        <f>(B932/1000)*(C932*1+D932*2)</f>
        <v>0</v>
      </c>
      <c r="H932" s="59">
        <f>ABS(C932-ROUND(C932,0))+ABS(D932-ROUND(D932,0))</f>
        <v>0</v>
      </c>
      <c r="I932" s="60">
        <v>0</v>
      </c>
    </row>
    <row r="933" spans="1:9" ht="12.75">
      <c r="A933" s="57">
        <v>151</v>
      </c>
      <c r="B933" s="58">
        <f>PRRAS!C946</f>
        <v>932</v>
      </c>
      <c r="C933" s="58">
        <f>PRRAS!D946</f>
        <v>0</v>
      </c>
      <c r="D933" s="58">
        <f>PRRAS!E946</f>
        <v>0</v>
      </c>
      <c r="E933" s="58">
        <v>0</v>
      </c>
      <c r="F933" s="58">
        <v>0</v>
      </c>
      <c r="G933" s="59">
        <f>(B933/1000)*(C933*1+D933*2)</f>
        <v>0</v>
      </c>
      <c r="H933" s="59">
        <f>ABS(C933-ROUND(C933,0))+ABS(D933-ROUND(D933,0))</f>
        <v>0</v>
      </c>
      <c r="I933" s="60">
        <v>0</v>
      </c>
    </row>
    <row r="934" spans="1:9" ht="12.75">
      <c r="A934" s="57">
        <v>151</v>
      </c>
      <c r="B934" s="58">
        <f>PRRAS!C947</f>
        <v>933</v>
      </c>
      <c r="C934" s="58">
        <f>PRRAS!D947</f>
        <v>0</v>
      </c>
      <c r="D934" s="58">
        <f>PRRAS!E947</f>
        <v>0</v>
      </c>
      <c r="E934" s="58">
        <v>0</v>
      </c>
      <c r="F934" s="58">
        <v>0</v>
      </c>
      <c r="G934" s="59">
        <f>(B934/1000)*(C934*1+D934*2)</f>
        <v>0</v>
      </c>
      <c r="H934" s="59">
        <f>ABS(C934-ROUND(C934,0))+ABS(D934-ROUND(D934,0))</f>
        <v>0</v>
      </c>
      <c r="I934" s="60">
        <v>0</v>
      </c>
    </row>
    <row r="935" spans="1:9" ht="12.75">
      <c r="A935" s="57">
        <v>151</v>
      </c>
      <c r="B935" s="58">
        <f>PRRAS!C948</f>
        <v>934</v>
      </c>
      <c r="C935" s="58">
        <f>PRRAS!D948</f>
        <v>0</v>
      </c>
      <c r="D935" s="58">
        <f>PRRAS!E948</f>
        <v>0</v>
      </c>
      <c r="E935" s="58">
        <v>0</v>
      </c>
      <c r="F935" s="58">
        <v>0</v>
      </c>
      <c r="G935" s="59">
        <f>(B935/1000)*(C935*1+D935*2)</f>
        <v>0</v>
      </c>
      <c r="H935" s="59">
        <f>ABS(C935-ROUND(C935,0))+ABS(D935-ROUND(D935,0))</f>
        <v>0</v>
      </c>
      <c r="I935" s="60">
        <v>0</v>
      </c>
    </row>
    <row r="936" spans="1:9" ht="12.75">
      <c r="A936" s="57">
        <v>151</v>
      </c>
      <c r="B936" s="58">
        <f>PRRAS!C949</f>
        <v>935</v>
      </c>
      <c r="C936" s="58">
        <f>PRRAS!D949</f>
        <v>0</v>
      </c>
      <c r="D936" s="58">
        <f>PRRAS!E949</f>
        <v>0</v>
      </c>
      <c r="E936" s="58">
        <v>0</v>
      </c>
      <c r="F936" s="58">
        <v>0</v>
      </c>
      <c r="G936" s="59">
        <f>(B936/1000)*(C936*1+D936*2)</f>
        <v>0</v>
      </c>
      <c r="H936" s="59">
        <f>ABS(C936-ROUND(C936,0))+ABS(D936-ROUND(D936,0))</f>
        <v>0</v>
      </c>
      <c r="I936" s="60">
        <v>0</v>
      </c>
    </row>
    <row r="937" spans="1:9" ht="12.75">
      <c r="A937" s="57">
        <v>151</v>
      </c>
      <c r="B937" s="58">
        <f>PRRAS!C950</f>
        <v>936</v>
      </c>
      <c r="C937" s="58">
        <f>PRRAS!D950</f>
        <v>0</v>
      </c>
      <c r="D937" s="58">
        <f>PRRAS!E950</f>
        <v>0</v>
      </c>
      <c r="E937" s="58">
        <v>0</v>
      </c>
      <c r="F937" s="58">
        <v>0</v>
      </c>
      <c r="G937" s="59">
        <f>(B937/1000)*(C937*1+D937*2)</f>
        <v>0</v>
      </c>
      <c r="H937" s="59">
        <f>ABS(C937-ROUND(C937,0))+ABS(D937-ROUND(D937,0))</f>
        <v>0</v>
      </c>
      <c r="I937" s="60">
        <v>0</v>
      </c>
    </row>
    <row r="938" spans="1:9" ht="12.75">
      <c r="A938" s="57">
        <v>151</v>
      </c>
      <c r="B938" s="58">
        <f>PRRAS!C951</f>
        <v>937</v>
      </c>
      <c r="C938" s="58">
        <f>PRRAS!D951</f>
        <v>0</v>
      </c>
      <c r="D938" s="58">
        <f>PRRAS!E951</f>
        <v>0</v>
      </c>
      <c r="E938" s="58">
        <v>0</v>
      </c>
      <c r="F938" s="58">
        <v>0</v>
      </c>
      <c r="G938" s="59">
        <f>(B938/1000)*(C938*1+D938*2)</f>
        <v>0</v>
      </c>
      <c r="H938" s="59">
        <f>ABS(C938-ROUND(C938,0))+ABS(D938-ROUND(D938,0))</f>
        <v>0</v>
      </c>
      <c r="I938" s="60">
        <v>0</v>
      </c>
    </row>
    <row r="939" spans="1:9" ht="12.75">
      <c r="A939" s="57">
        <v>151</v>
      </c>
      <c r="B939" s="58">
        <f>PRRAS!C952</f>
        <v>938</v>
      </c>
      <c r="C939" s="58">
        <f>PRRAS!D952</f>
        <v>1500000</v>
      </c>
      <c r="D939" s="58">
        <f>PRRAS!E952</f>
        <v>0</v>
      </c>
      <c r="E939" s="58">
        <v>0</v>
      </c>
      <c r="F939" s="58">
        <v>0</v>
      </c>
      <c r="G939" s="59">
        <f>(B939/1000)*(C939*1+D939*2)</f>
        <v>1407000</v>
      </c>
      <c r="H939" s="59">
        <f>ABS(C939-ROUND(C939,0))+ABS(D939-ROUND(D939,0))</f>
        <v>0</v>
      </c>
      <c r="I939" s="60">
        <v>0</v>
      </c>
    </row>
    <row r="940" spans="1:9" ht="12.75">
      <c r="A940" s="57">
        <v>151</v>
      </c>
      <c r="B940" s="58">
        <f>PRRAS!C953</f>
        <v>939</v>
      </c>
      <c r="C940" s="58">
        <f>PRRAS!D953</f>
        <v>5582451</v>
      </c>
      <c r="D940" s="58">
        <f>PRRAS!E953</f>
        <v>5552068</v>
      </c>
      <c r="E940" s="58">
        <v>0</v>
      </c>
      <c r="F940" s="58">
        <v>0</v>
      </c>
      <c r="G940" s="59">
        <f>(B940/1000)*(C940*1+D940*2)</f>
        <v>15668705.193</v>
      </c>
      <c r="H940" s="59">
        <f>ABS(C940-ROUND(C940,0))+ABS(D940-ROUND(D940,0))</f>
        <v>0</v>
      </c>
      <c r="I940" s="60">
        <v>0</v>
      </c>
    </row>
    <row r="941" spans="1:9" ht="12.75">
      <c r="A941" s="57">
        <v>151</v>
      </c>
      <c r="B941" s="58">
        <f>PRRAS!C954</f>
        <v>940</v>
      </c>
      <c r="C941" s="58">
        <f>PRRAS!D954</f>
        <v>0</v>
      </c>
      <c r="D941" s="58">
        <f>PRRAS!E954</f>
        <v>0</v>
      </c>
      <c r="E941" s="58">
        <v>0</v>
      </c>
      <c r="F941" s="58">
        <v>0</v>
      </c>
      <c r="G941" s="59">
        <f>(B941/1000)*(C941*1+D941*2)</f>
        <v>0</v>
      </c>
      <c r="H941" s="59">
        <f>ABS(C941-ROUND(C941,0))+ABS(D941-ROUND(D941,0))</f>
        <v>0</v>
      </c>
      <c r="I941" s="60">
        <v>0</v>
      </c>
    </row>
    <row r="942" spans="1:9" ht="12.75">
      <c r="A942" s="57">
        <v>151</v>
      </c>
      <c r="B942" s="58">
        <f>PRRAS!C955</f>
        <v>941</v>
      </c>
      <c r="C942" s="58">
        <f>PRRAS!D955</f>
        <v>0</v>
      </c>
      <c r="D942" s="58">
        <f>PRRAS!E955</f>
        <v>0</v>
      </c>
      <c r="E942" s="58">
        <v>0</v>
      </c>
      <c r="F942" s="58">
        <v>0</v>
      </c>
      <c r="G942" s="59">
        <f>(B942/1000)*(C942*1+D942*2)</f>
        <v>0</v>
      </c>
      <c r="H942" s="59">
        <f>ABS(C942-ROUND(C942,0))+ABS(D942-ROUND(D942,0))</f>
        <v>0</v>
      </c>
      <c r="I942" s="60">
        <v>0</v>
      </c>
    </row>
    <row r="943" spans="1:9" ht="12.75">
      <c r="A943" s="57">
        <v>151</v>
      </c>
      <c r="B943" s="58">
        <f>PRRAS!C956</f>
        <v>942</v>
      </c>
      <c r="C943" s="58">
        <f>PRRAS!D956</f>
        <v>0</v>
      </c>
      <c r="D943" s="58">
        <f>PRRAS!E956</f>
        <v>0</v>
      </c>
      <c r="E943" s="58">
        <v>0</v>
      </c>
      <c r="F943" s="58">
        <v>0</v>
      </c>
      <c r="G943" s="59">
        <f>(B943/1000)*(C943*1+D943*2)</f>
        <v>0</v>
      </c>
      <c r="H943" s="59">
        <f>ABS(C943-ROUND(C943,0))+ABS(D943-ROUND(D943,0))</f>
        <v>0</v>
      </c>
      <c r="I943" s="60">
        <v>0</v>
      </c>
    </row>
    <row r="944" spans="1:9" ht="12.75">
      <c r="A944" s="57">
        <v>151</v>
      </c>
      <c r="B944" s="58">
        <f>PRRAS!C957</f>
        <v>943</v>
      </c>
      <c r="C944" s="58">
        <f>PRRAS!D957</f>
        <v>0</v>
      </c>
      <c r="D944" s="58">
        <f>PRRAS!E957</f>
        <v>0</v>
      </c>
      <c r="E944" s="58">
        <v>0</v>
      </c>
      <c r="F944" s="58">
        <v>0</v>
      </c>
      <c r="G944" s="59">
        <f>(B944/1000)*(C944*1+D944*2)</f>
        <v>0</v>
      </c>
      <c r="H944" s="59">
        <f>ABS(C944-ROUND(C944,0))+ABS(D944-ROUND(D944,0))</f>
        <v>0</v>
      </c>
      <c r="I944" s="60">
        <v>0</v>
      </c>
    </row>
    <row r="945" spans="1:9" ht="12.75">
      <c r="A945" s="57">
        <v>151</v>
      </c>
      <c r="B945" s="58">
        <f>PRRAS!C958</f>
        <v>944</v>
      </c>
      <c r="C945" s="58">
        <f>PRRAS!D958</f>
        <v>0</v>
      </c>
      <c r="D945" s="58">
        <f>PRRAS!E958</f>
        <v>0</v>
      </c>
      <c r="E945" s="58">
        <v>0</v>
      </c>
      <c r="F945" s="58">
        <v>0</v>
      </c>
      <c r="G945" s="59">
        <f>(B945/1000)*(C945*1+D945*2)</f>
        <v>0</v>
      </c>
      <c r="H945" s="59">
        <f>ABS(C945-ROUND(C945,0))+ABS(D945-ROUND(D945,0))</f>
        <v>0</v>
      </c>
      <c r="I945" s="60">
        <v>0</v>
      </c>
    </row>
    <row r="946" spans="1:9" ht="12.75">
      <c r="A946" s="57">
        <v>151</v>
      </c>
      <c r="B946" s="58">
        <f>PRRAS!C959</f>
        <v>945</v>
      </c>
      <c r="C946" s="58">
        <f>PRRAS!D959</f>
        <v>0</v>
      </c>
      <c r="D946" s="58">
        <f>PRRAS!E959</f>
        <v>0</v>
      </c>
      <c r="E946" s="58">
        <v>0</v>
      </c>
      <c r="F946" s="58">
        <v>0</v>
      </c>
      <c r="G946" s="59">
        <f>(B946/1000)*(C946*1+D946*2)</f>
        <v>0</v>
      </c>
      <c r="H946" s="59">
        <f>ABS(C946-ROUND(C946,0))+ABS(D946-ROUND(D946,0))</f>
        <v>0</v>
      </c>
      <c r="I946" s="60">
        <v>0</v>
      </c>
    </row>
    <row r="947" spans="1:9" ht="12.75">
      <c r="A947" s="57">
        <v>151</v>
      </c>
      <c r="B947" s="58">
        <f>PRRAS!C960</f>
        <v>946</v>
      </c>
      <c r="C947" s="58">
        <f>PRRAS!D960</f>
        <v>0</v>
      </c>
      <c r="D947" s="58">
        <f>PRRAS!E960</f>
        <v>0</v>
      </c>
      <c r="E947" s="58">
        <v>0</v>
      </c>
      <c r="F947" s="58">
        <v>0</v>
      </c>
      <c r="G947" s="59">
        <f>(B947/1000)*(C947*1+D947*2)</f>
        <v>0</v>
      </c>
      <c r="H947" s="59">
        <f>ABS(C947-ROUND(C947,0))+ABS(D947-ROUND(D947,0))</f>
        <v>0</v>
      </c>
      <c r="I947" s="60">
        <v>0</v>
      </c>
    </row>
    <row r="948" spans="1:9" ht="12.75">
      <c r="A948" s="57">
        <v>151</v>
      </c>
      <c r="B948" s="58">
        <f>PRRAS!C961</f>
        <v>947</v>
      </c>
      <c r="C948" s="58">
        <f>PRRAS!D961</f>
        <v>0</v>
      </c>
      <c r="D948" s="58">
        <f>PRRAS!E961</f>
        <v>0</v>
      </c>
      <c r="E948" s="58">
        <v>0</v>
      </c>
      <c r="F948" s="58">
        <v>0</v>
      </c>
      <c r="G948" s="59">
        <f>(B948/1000)*(C948*1+D948*2)</f>
        <v>0</v>
      </c>
      <c r="H948" s="59">
        <f>ABS(C948-ROUND(C948,0))+ABS(D948-ROUND(D948,0))</f>
        <v>0</v>
      </c>
      <c r="I948" s="60">
        <v>0</v>
      </c>
    </row>
    <row r="949" spans="1:9" ht="12.75">
      <c r="A949" s="57">
        <v>151</v>
      </c>
      <c r="B949" s="58">
        <f>PRRAS!C962</f>
        <v>948</v>
      </c>
      <c r="C949" s="58">
        <f>PRRAS!D962</f>
        <v>0</v>
      </c>
      <c r="D949" s="58">
        <f>PRRAS!E962</f>
        <v>0</v>
      </c>
      <c r="E949" s="58">
        <v>0</v>
      </c>
      <c r="F949" s="58">
        <v>0</v>
      </c>
      <c r="G949" s="59">
        <f>(B949/1000)*(C949*1+D949*2)</f>
        <v>0</v>
      </c>
      <c r="H949" s="59">
        <f>ABS(C949-ROUND(C949,0))+ABS(D949-ROUND(D949,0))</f>
        <v>0</v>
      </c>
      <c r="I949" s="60">
        <v>0</v>
      </c>
    </row>
    <row r="950" spans="1:9" ht="12.75">
      <c r="A950" s="57">
        <v>151</v>
      </c>
      <c r="B950" s="58">
        <f>PRRAS!C963</f>
        <v>949</v>
      </c>
      <c r="C950" s="58">
        <f>PRRAS!D963</f>
        <v>0</v>
      </c>
      <c r="D950" s="58">
        <f>PRRAS!E963</f>
        <v>0</v>
      </c>
      <c r="E950" s="58">
        <v>0</v>
      </c>
      <c r="F950" s="58">
        <v>0</v>
      </c>
      <c r="G950" s="59">
        <f>(B950/1000)*(C950*1+D950*2)</f>
        <v>0</v>
      </c>
      <c r="H950" s="59">
        <f>ABS(C950-ROUND(C950,0))+ABS(D950-ROUND(D950,0))</f>
        <v>0</v>
      </c>
      <c r="I950" s="60">
        <v>0</v>
      </c>
    </row>
    <row r="951" spans="1:9" ht="12.75">
      <c r="A951" s="57">
        <v>151</v>
      </c>
      <c r="B951" s="58">
        <f>PRRAS!C964</f>
        <v>950</v>
      </c>
      <c r="C951" s="58">
        <f>PRRAS!D964</f>
        <v>0</v>
      </c>
      <c r="D951" s="58">
        <f>PRRAS!E964</f>
        <v>0</v>
      </c>
      <c r="E951" s="58">
        <v>0</v>
      </c>
      <c r="F951" s="58">
        <v>0</v>
      </c>
      <c r="G951" s="59">
        <f>(B951/1000)*(C951*1+D951*2)</f>
        <v>0</v>
      </c>
      <c r="H951" s="59">
        <f>ABS(C951-ROUND(C951,0))+ABS(D951-ROUND(D951,0))</f>
        <v>0</v>
      </c>
      <c r="I951" s="60">
        <v>0</v>
      </c>
    </row>
    <row r="952" spans="1:9" ht="12.75">
      <c r="A952" s="57">
        <v>151</v>
      </c>
      <c r="B952" s="58">
        <f>PRRAS!C965</f>
        <v>951</v>
      </c>
      <c r="C952" s="58">
        <f>PRRAS!D965</f>
        <v>0</v>
      </c>
      <c r="D952" s="58">
        <f>PRRAS!E965</f>
        <v>0</v>
      </c>
      <c r="E952" s="58">
        <v>0</v>
      </c>
      <c r="F952" s="58">
        <v>0</v>
      </c>
      <c r="G952" s="59">
        <f>(B952/1000)*(C952*1+D952*2)</f>
        <v>0</v>
      </c>
      <c r="H952" s="59">
        <f>ABS(C952-ROUND(C952,0))+ABS(D952-ROUND(D952,0))</f>
        <v>0</v>
      </c>
      <c r="I952" s="60">
        <v>0</v>
      </c>
    </row>
    <row r="953" spans="1:9" ht="12.75">
      <c r="A953" s="57">
        <v>151</v>
      </c>
      <c r="B953" s="58">
        <f>PRRAS!C966</f>
        <v>952</v>
      </c>
      <c r="C953" s="58">
        <f>PRRAS!D966</f>
        <v>0</v>
      </c>
      <c r="D953" s="58">
        <f>PRRAS!E966</f>
        <v>0</v>
      </c>
      <c r="E953" s="58">
        <v>0</v>
      </c>
      <c r="F953" s="58">
        <v>0</v>
      </c>
      <c r="G953" s="59">
        <f>(B953/1000)*(C953*1+D953*2)</f>
        <v>0</v>
      </c>
      <c r="H953" s="59">
        <f>ABS(C953-ROUND(C953,0))+ABS(D953-ROUND(D953,0))</f>
        <v>0</v>
      </c>
      <c r="I953" s="60">
        <v>0</v>
      </c>
    </row>
    <row r="954" spans="1:9" ht="12.75">
      <c r="A954" s="57">
        <v>151</v>
      </c>
      <c r="B954" s="58">
        <f>PRRAS!C967</f>
        <v>953</v>
      </c>
      <c r="C954" s="58">
        <f>PRRAS!D967</f>
        <v>0</v>
      </c>
      <c r="D954" s="58">
        <f>PRRAS!E967</f>
        <v>0</v>
      </c>
      <c r="E954" s="58">
        <v>0</v>
      </c>
      <c r="F954" s="58">
        <v>0</v>
      </c>
      <c r="G954" s="59">
        <f>(B954/1000)*(C954*1+D954*2)</f>
        <v>0</v>
      </c>
      <c r="H954" s="59">
        <f>ABS(C954-ROUND(C954,0))+ABS(D954-ROUND(D954,0))</f>
        <v>0</v>
      </c>
      <c r="I954" s="60">
        <v>0</v>
      </c>
    </row>
    <row r="955" spans="1:9" ht="12.75">
      <c r="A955" s="57">
        <v>151</v>
      </c>
      <c r="B955" s="58">
        <f>PRRAS!C968</f>
        <v>954</v>
      </c>
      <c r="C955" s="58">
        <f>PRRAS!D968</f>
        <v>0</v>
      </c>
      <c r="D955" s="58">
        <f>PRRAS!E968</f>
        <v>0</v>
      </c>
      <c r="E955" s="58">
        <v>0</v>
      </c>
      <c r="F955" s="58">
        <v>0</v>
      </c>
      <c r="G955" s="59">
        <f>(B955/1000)*(C955*1+D955*2)</f>
        <v>0</v>
      </c>
      <c r="H955" s="59">
        <f>ABS(C955-ROUND(C955,0))+ABS(D955-ROUND(D955,0))</f>
        <v>0</v>
      </c>
      <c r="I955" s="60">
        <v>0</v>
      </c>
    </row>
    <row r="956" spans="1:9" ht="12.75">
      <c r="A956" s="57">
        <v>151</v>
      </c>
      <c r="B956" s="58">
        <f>PRRAS!C969</f>
        <v>955</v>
      </c>
      <c r="C956" s="58">
        <f>PRRAS!D969</f>
        <v>0</v>
      </c>
      <c r="D956" s="58">
        <f>PRRAS!E969</f>
        <v>0</v>
      </c>
      <c r="E956" s="58">
        <v>0</v>
      </c>
      <c r="F956" s="58">
        <v>0</v>
      </c>
      <c r="G956" s="59">
        <f>(B956/1000)*(C956*1+D956*2)</f>
        <v>0</v>
      </c>
      <c r="H956" s="59">
        <f>ABS(C956-ROUND(C956,0))+ABS(D956-ROUND(D956,0))</f>
        <v>0</v>
      </c>
      <c r="I956" s="60">
        <v>0</v>
      </c>
    </row>
    <row r="957" spans="1:9" ht="12.75">
      <c r="A957" s="57">
        <v>151</v>
      </c>
      <c r="B957" s="58">
        <f>PRRAS!C970</f>
        <v>956</v>
      </c>
      <c r="C957" s="58">
        <f>PRRAS!D970</f>
        <v>0</v>
      </c>
      <c r="D957" s="58">
        <f>PRRAS!E970</f>
        <v>0</v>
      </c>
      <c r="E957" s="58">
        <v>0</v>
      </c>
      <c r="F957" s="58">
        <v>0</v>
      </c>
      <c r="G957" s="59">
        <f>(B957/1000)*(C957*1+D957*2)</f>
        <v>0</v>
      </c>
      <c r="H957" s="59">
        <f>ABS(C957-ROUND(C957,0))+ABS(D957-ROUND(D957,0))</f>
        <v>0</v>
      </c>
      <c r="I957" s="60">
        <v>0</v>
      </c>
    </row>
    <row r="958" spans="1:9" ht="12.75">
      <c r="A958" s="57">
        <v>151</v>
      </c>
      <c r="B958" s="58">
        <f>PRRAS!C971</f>
        <v>957</v>
      </c>
      <c r="C958" s="58">
        <f>PRRAS!D971</f>
        <v>0</v>
      </c>
      <c r="D958" s="58">
        <f>PRRAS!E971</f>
        <v>0</v>
      </c>
      <c r="E958" s="58">
        <v>0</v>
      </c>
      <c r="F958" s="58">
        <v>0</v>
      </c>
      <c r="G958" s="59">
        <f>(B958/1000)*(C958*1+D958*2)</f>
        <v>0</v>
      </c>
      <c r="H958" s="59">
        <f>ABS(C958-ROUND(C958,0))+ABS(D958-ROUND(D958,0))</f>
        <v>0</v>
      </c>
      <c r="I958" s="60">
        <v>0</v>
      </c>
    </row>
    <row r="959" spans="1:9" ht="12.75">
      <c r="A959" s="57">
        <v>151</v>
      </c>
      <c r="B959" s="58">
        <f>PRRAS!C972</f>
        <v>958</v>
      </c>
      <c r="C959" s="58">
        <f>PRRAS!D972</f>
        <v>0</v>
      </c>
      <c r="D959" s="58">
        <f>PRRAS!E972</f>
        <v>0</v>
      </c>
      <c r="E959" s="58">
        <v>0</v>
      </c>
      <c r="F959" s="58">
        <v>0</v>
      </c>
      <c r="G959" s="59">
        <f>(B959/1000)*(C959*1+D959*2)</f>
        <v>0</v>
      </c>
      <c r="H959" s="59">
        <f>ABS(C959-ROUND(C959,0))+ABS(D959-ROUND(D959,0))</f>
        <v>0</v>
      </c>
      <c r="I959" s="60">
        <v>0</v>
      </c>
    </row>
    <row r="960" spans="1:9" ht="12.75">
      <c r="A960" s="57">
        <v>151</v>
      </c>
      <c r="B960" s="58">
        <f>PRRAS!C973</f>
        <v>959</v>
      </c>
      <c r="C960" s="58">
        <f>PRRAS!D973</f>
        <v>0</v>
      </c>
      <c r="D960" s="58">
        <f>PRRAS!E973</f>
        <v>0</v>
      </c>
      <c r="E960" s="58">
        <v>0</v>
      </c>
      <c r="F960" s="58">
        <v>0</v>
      </c>
      <c r="G960" s="59">
        <f>(B960/1000)*(C960*1+D960*2)</f>
        <v>0</v>
      </c>
      <c r="H960" s="59">
        <f>ABS(C960-ROUND(C960,0))+ABS(D960-ROUND(D960,0))</f>
        <v>0</v>
      </c>
      <c r="I960" s="60">
        <v>0</v>
      </c>
    </row>
    <row r="961" spans="1:9" ht="12.75">
      <c r="A961" s="57">
        <v>151</v>
      </c>
      <c r="B961" s="58">
        <f>PRRAS!C974</f>
        <v>960</v>
      </c>
      <c r="C961" s="58">
        <f>PRRAS!D974</f>
        <v>0</v>
      </c>
      <c r="D961" s="58">
        <f>PRRAS!E974</f>
        <v>0</v>
      </c>
      <c r="E961" s="58">
        <v>0</v>
      </c>
      <c r="F961" s="58">
        <v>0</v>
      </c>
      <c r="G961" s="59">
        <f>(B961/1000)*(C961*1+D961*2)</f>
        <v>0</v>
      </c>
      <c r="H961" s="59">
        <f>ABS(C961-ROUND(C961,0))+ABS(D961-ROUND(D961,0))</f>
        <v>0</v>
      </c>
      <c r="I961" s="60">
        <v>0</v>
      </c>
    </row>
    <row r="962" spans="1:9" ht="12.75">
      <c r="A962" s="57">
        <v>151</v>
      </c>
      <c r="B962" s="58">
        <f>PRRAS!C975</f>
        <v>961</v>
      </c>
      <c r="C962" s="58">
        <f>PRRAS!D975</f>
        <v>0</v>
      </c>
      <c r="D962" s="58">
        <f>PRRAS!E975</f>
        <v>0</v>
      </c>
      <c r="E962" s="58">
        <v>0</v>
      </c>
      <c r="F962" s="58">
        <v>0</v>
      </c>
      <c r="G962" s="59">
        <f t="shared" si="30" ref="G962:G976">(B962/1000)*(C962*1+D962*2)</f>
        <v>0</v>
      </c>
      <c r="H962" s="59">
        <f t="shared" si="31" ref="H962:H1025">ABS(C962-ROUND(C962,0))+ABS(D962-ROUND(D962,0))</f>
        <v>0</v>
      </c>
      <c r="I962" s="60">
        <v>0</v>
      </c>
    </row>
    <row r="963" spans="1:9" ht="12.75">
      <c r="A963" s="57">
        <v>151</v>
      </c>
      <c r="B963" s="58">
        <f>PRRAS!C976</f>
        <v>962</v>
      </c>
      <c r="C963" s="58">
        <f>PRRAS!D976</f>
        <v>0</v>
      </c>
      <c r="D963" s="58">
        <f>PRRAS!E976</f>
        <v>0</v>
      </c>
      <c r="E963" s="58">
        <v>0</v>
      </c>
      <c r="F963" s="58">
        <v>0</v>
      </c>
      <c r="G963" s="59">
        <f>(B963/1000)*(C963*1+D963*2)</f>
        <v>0</v>
      </c>
      <c r="H963" s="59">
        <f>ABS(C963-ROUND(C963,0))+ABS(D963-ROUND(D963,0))</f>
        <v>0</v>
      </c>
      <c r="I963" s="60">
        <v>0</v>
      </c>
    </row>
    <row r="964" spans="1:9" ht="12.75">
      <c r="A964" s="57">
        <v>151</v>
      </c>
      <c r="B964" s="58">
        <f>PRRAS!C977</f>
        <v>963</v>
      </c>
      <c r="C964" s="58">
        <f>PRRAS!D977</f>
        <v>0</v>
      </c>
      <c r="D964" s="58">
        <f>PRRAS!E977</f>
        <v>0</v>
      </c>
      <c r="E964" s="58">
        <v>0</v>
      </c>
      <c r="F964" s="58">
        <v>0</v>
      </c>
      <c r="G964" s="59">
        <f>(B964/1000)*(C964*1+D964*2)</f>
        <v>0</v>
      </c>
      <c r="H964" s="59">
        <f>ABS(C964-ROUND(C964,0))+ABS(D964-ROUND(D964,0))</f>
        <v>0</v>
      </c>
      <c r="I964" s="60">
        <v>0</v>
      </c>
    </row>
    <row r="965" spans="1:9" ht="12.75">
      <c r="A965" s="57">
        <v>151</v>
      </c>
      <c r="B965" s="58">
        <f>PRRAS!C978</f>
        <v>964</v>
      </c>
      <c r="C965" s="58">
        <f>PRRAS!D978</f>
        <v>0</v>
      </c>
      <c r="D965" s="58">
        <f>PRRAS!E978</f>
        <v>0</v>
      </c>
      <c r="E965" s="58">
        <v>0</v>
      </c>
      <c r="F965" s="58">
        <v>0</v>
      </c>
      <c r="G965" s="59">
        <f>(B965/1000)*(C965*1+D965*2)</f>
        <v>0</v>
      </c>
      <c r="H965" s="59">
        <f>ABS(C965-ROUND(C965,0))+ABS(D965-ROUND(D965,0))</f>
        <v>0</v>
      </c>
      <c r="I965" s="60">
        <v>0</v>
      </c>
    </row>
    <row r="966" spans="1:9" ht="12.75">
      <c r="A966" s="57">
        <v>151</v>
      </c>
      <c r="B966" s="58">
        <f>PRRAS!C979</f>
        <v>965</v>
      </c>
      <c r="C966" s="58">
        <f>PRRAS!D979</f>
        <v>0</v>
      </c>
      <c r="D966" s="58">
        <f>PRRAS!E979</f>
        <v>0</v>
      </c>
      <c r="E966" s="58">
        <v>0</v>
      </c>
      <c r="F966" s="58">
        <v>0</v>
      </c>
      <c r="G966" s="59">
        <f>(B966/1000)*(C966*1+D966*2)</f>
        <v>0</v>
      </c>
      <c r="H966" s="59">
        <f>ABS(C966-ROUND(C966,0))+ABS(D966-ROUND(D966,0))</f>
        <v>0</v>
      </c>
      <c r="I966" s="60">
        <v>0</v>
      </c>
    </row>
    <row r="967" spans="1:9" ht="12.75">
      <c r="A967" s="57">
        <v>151</v>
      </c>
      <c r="B967" s="58">
        <f>PRRAS!C980</f>
        <v>966</v>
      </c>
      <c r="C967" s="58">
        <f>PRRAS!D980</f>
        <v>0</v>
      </c>
      <c r="D967" s="58">
        <f>PRRAS!E980</f>
        <v>0</v>
      </c>
      <c r="E967" s="58">
        <v>0</v>
      </c>
      <c r="F967" s="58">
        <v>0</v>
      </c>
      <c r="G967" s="59">
        <f>(B967/1000)*(C967*1+D967*2)</f>
        <v>0</v>
      </c>
      <c r="H967" s="59">
        <f>ABS(C967-ROUND(C967,0))+ABS(D967-ROUND(D967,0))</f>
        <v>0</v>
      </c>
      <c r="I967" s="60">
        <v>0</v>
      </c>
    </row>
    <row r="968" spans="1:9" ht="12.75">
      <c r="A968" s="57">
        <v>151</v>
      </c>
      <c r="B968" s="58">
        <f>PRRAS!C981</f>
        <v>967</v>
      </c>
      <c r="C968" s="58">
        <f>PRRAS!D981</f>
        <v>0</v>
      </c>
      <c r="D968" s="58">
        <f>PRRAS!E981</f>
        <v>0</v>
      </c>
      <c r="E968" s="58">
        <v>0</v>
      </c>
      <c r="F968" s="58">
        <v>0</v>
      </c>
      <c r="G968" s="59">
        <f>(B968/1000)*(C968*1+D968*2)</f>
        <v>0</v>
      </c>
      <c r="H968" s="59">
        <f>ABS(C968-ROUND(C968,0))+ABS(D968-ROUND(D968,0))</f>
        <v>0</v>
      </c>
      <c r="I968" s="60">
        <v>0</v>
      </c>
    </row>
    <row r="969" spans="1:9" ht="12.75">
      <c r="A969" s="57">
        <v>151</v>
      </c>
      <c r="B969" s="58">
        <f>PRRAS!C985</f>
        <v>968</v>
      </c>
      <c r="C969" s="58">
        <f>PRRAS!D985</f>
        <v>0</v>
      </c>
      <c r="D969" s="58">
        <f>PRRAS!E985</f>
        <v>0</v>
      </c>
      <c r="E969" s="58">
        <v>0</v>
      </c>
      <c r="F969" s="58">
        <v>0</v>
      </c>
      <c r="G969" s="59">
        <f>(B969/1000)*(C969*1+D969*2)</f>
        <v>0</v>
      </c>
      <c r="H969" s="59">
        <f>ABS(C969-ROUND(C969,0))+ABS(D969-ROUND(D969,0))</f>
        <v>0</v>
      </c>
      <c r="I969" s="60">
        <v>0</v>
      </c>
    </row>
    <row r="970" spans="1:9" ht="12.75">
      <c r="A970" s="57">
        <v>151</v>
      </c>
      <c r="B970" s="58">
        <f>PRRAS!C986</f>
        <v>969</v>
      </c>
      <c r="C970" s="58">
        <f>PRRAS!D986</f>
        <v>0</v>
      </c>
      <c r="D970" s="58">
        <f>PRRAS!E986</f>
        <v>0</v>
      </c>
      <c r="E970" s="58">
        <v>0</v>
      </c>
      <c r="F970" s="58">
        <v>0</v>
      </c>
      <c r="G970" s="59">
        <f>(B970/1000)*(C970*1+D970*2)</f>
        <v>0</v>
      </c>
      <c r="H970" s="59">
        <f>ABS(C970-ROUND(C970,0))+ABS(D970-ROUND(D970,0))</f>
        <v>0</v>
      </c>
      <c r="I970" s="60">
        <v>0</v>
      </c>
    </row>
    <row r="971" spans="1:9" ht="12.75">
      <c r="A971" s="57">
        <v>151</v>
      </c>
      <c r="B971" s="58">
        <f>PRRAS!C987</f>
        <v>970</v>
      </c>
      <c r="C971" s="58">
        <f>PRRAS!D987</f>
        <v>0</v>
      </c>
      <c r="D971" s="58">
        <f>PRRAS!E987</f>
        <v>0</v>
      </c>
      <c r="E971" s="58">
        <v>0</v>
      </c>
      <c r="F971" s="58">
        <v>0</v>
      </c>
      <c r="G971" s="59">
        <f>(B971/1000)*(C971*1+D971*2)</f>
        <v>0</v>
      </c>
      <c r="H971" s="59">
        <f>ABS(C971-ROUND(C971,0))+ABS(D971-ROUND(D971,0))</f>
        <v>0</v>
      </c>
      <c r="I971" s="60">
        <v>0</v>
      </c>
    </row>
    <row r="972" spans="1:9" ht="12.75">
      <c r="A972" s="57">
        <v>151</v>
      </c>
      <c r="B972" s="58">
        <f>PRRAS!C988</f>
        <v>971</v>
      </c>
      <c r="C972" s="58">
        <f>PRRAS!D988</f>
        <v>0</v>
      </c>
      <c r="D972" s="58">
        <f>PRRAS!E988</f>
        <v>0</v>
      </c>
      <c r="E972" s="58">
        <v>0</v>
      </c>
      <c r="F972" s="58">
        <v>0</v>
      </c>
      <c r="G972" s="59">
        <f>(B972/1000)*(C972*1+D972*2)</f>
        <v>0</v>
      </c>
      <c r="H972" s="59">
        <f>ABS(C972-ROUND(C972,0))+ABS(D972-ROUND(D972,0))</f>
        <v>0</v>
      </c>
      <c r="I972" s="60">
        <v>0</v>
      </c>
    </row>
    <row r="973" spans="1:9" ht="12.75">
      <c r="A973" s="57">
        <v>151</v>
      </c>
      <c r="B973" s="58">
        <f>PRRAS!C989</f>
        <v>972</v>
      </c>
      <c r="C973" s="58">
        <f>PRRAS!D989</f>
        <v>0</v>
      </c>
      <c r="D973" s="58">
        <f>PRRAS!E989</f>
        <v>0</v>
      </c>
      <c r="E973" s="58">
        <v>0</v>
      </c>
      <c r="F973" s="58">
        <v>0</v>
      </c>
      <c r="G973" s="59">
        <f>(B973/1000)*(C973*1+D973*2)</f>
        <v>0</v>
      </c>
      <c r="H973" s="59">
        <f>ABS(C973-ROUND(C973,0))+ABS(D973-ROUND(D973,0))</f>
        <v>0</v>
      </c>
      <c r="I973" s="60">
        <v>0</v>
      </c>
    </row>
    <row r="974" spans="1:9" ht="12.75">
      <c r="A974" s="57">
        <v>151</v>
      </c>
      <c r="B974" s="58">
        <f>PRRAS!C990</f>
        <v>973</v>
      </c>
      <c r="C974" s="58">
        <f>PRRAS!D990</f>
        <v>0</v>
      </c>
      <c r="D974" s="58">
        <f>PRRAS!E990</f>
        <v>0</v>
      </c>
      <c r="E974" s="58">
        <v>0</v>
      </c>
      <c r="F974" s="58">
        <v>0</v>
      </c>
      <c r="G974" s="59">
        <f>(B974/1000)*(C974*1+D974*2)</f>
        <v>0</v>
      </c>
      <c r="H974" s="59">
        <f>ABS(C974-ROUND(C974,0))+ABS(D974-ROUND(D974,0))</f>
        <v>0</v>
      </c>
      <c r="I974" s="60">
        <v>0</v>
      </c>
    </row>
    <row r="975" spans="1:9" ht="12.75">
      <c r="A975" s="57">
        <v>151</v>
      </c>
      <c r="B975" s="58">
        <f>PRRAS!C991</f>
        <v>974</v>
      </c>
      <c r="C975" s="58">
        <f>PRRAS!D991</f>
        <v>0</v>
      </c>
      <c r="D975" s="58">
        <f>PRRAS!E991</f>
        <v>0</v>
      </c>
      <c r="E975" s="58">
        <v>0</v>
      </c>
      <c r="F975" s="58">
        <v>0</v>
      </c>
      <c r="G975" s="59">
        <f>(B975/1000)*(C975*1+D975*2)</f>
        <v>0</v>
      </c>
      <c r="H975" s="59">
        <f>ABS(C975-ROUND(C975,0))+ABS(D975-ROUND(D975,0))</f>
        <v>0</v>
      </c>
      <c r="I975" s="60">
        <v>0</v>
      </c>
    </row>
    <row r="976" spans="1:9" ht="12.75">
      <c r="A976" s="57">
        <v>151</v>
      </c>
      <c r="B976" s="58">
        <f>PRRAS!C992</f>
        <v>975</v>
      </c>
      <c r="C976" s="58">
        <f>PRRAS!D992</f>
        <v>0</v>
      </c>
      <c r="D976" s="58">
        <f>PRRAS!E992</f>
        <v>0</v>
      </c>
      <c r="E976" s="58">
        <v>0</v>
      </c>
      <c r="F976" s="58">
        <v>0</v>
      </c>
      <c r="G976" s="59">
        <f>(B976/1000)*(C976*1+D976*2)</f>
        <v>0</v>
      </c>
      <c r="H976" s="59">
        <f>ABS(C976-ROUND(C976,0))+ABS(D976-ROUND(D976,0))</f>
        <v>0</v>
      </c>
      <c r="I976" s="60">
        <v>0</v>
      </c>
    </row>
    <row r="977" spans="1:9" ht="12.75">
      <c r="A977" s="62">
        <v>152</v>
      </c>
      <c r="B977" s="63">
        <f>Bil!C12</f>
        <v>1</v>
      </c>
      <c r="C977" s="63">
        <f>Bil!D12</f>
        <v>551520349</v>
      </c>
      <c r="D977" s="63">
        <f>Bil!E12</f>
        <v>539643833</v>
      </c>
      <c r="E977" s="63">
        <v>0</v>
      </c>
      <c r="F977" s="63">
        <v>0</v>
      </c>
      <c r="G977" s="64">
        <f t="shared" si="32" ref="G977:G1040">B977/1000*C977+B977/500*D977</f>
        <v>1630808.0150000001</v>
      </c>
      <c r="H977" s="64">
        <f>ABS(C977-ROUND(C977,0))+ABS(D977-ROUND(D977,0))</f>
        <v>0</v>
      </c>
      <c r="I977" s="65"/>
    </row>
    <row r="978" spans="1:9" ht="12.75">
      <c r="A978" s="57">
        <v>152</v>
      </c>
      <c r="B978" s="58">
        <f>Bil!C13</f>
        <v>2</v>
      </c>
      <c r="C978" s="58">
        <f>Bil!D13</f>
        <v>515127881</v>
      </c>
      <c r="D978" s="58">
        <f>Bil!E13</f>
        <v>507347941</v>
      </c>
      <c r="E978" s="58">
        <v>0</v>
      </c>
      <c r="F978" s="58">
        <v>0</v>
      </c>
      <c r="G978" s="59">
        <f>B978/1000*C978+B978/500*D978</f>
        <v>3059647.5260000001</v>
      </c>
      <c r="H978" s="59">
        <f>ABS(C978-ROUND(C978,0))+ABS(D978-ROUND(D978,0))</f>
        <v>0</v>
      </c>
      <c r="I978" s="60"/>
    </row>
    <row r="979" spans="1:9" ht="12.75">
      <c r="A979" s="57">
        <v>152</v>
      </c>
      <c r="B979" s="58">
        <f>Bil!C14</f>
        <v>3</v>
      </c>
      <c r="C979" s="58">
        <f>Bil!D14</f>
        <v>25340014</v>
      </c>
      <c r="D979" s="58">
        <f>Bil!E14</f>
        <v>26662354</v>
      </c>
      <c r="E979" s="58">
        <v>0</v>
      </c>
      <c r="F979" s="58">
        <v>0</v>
      </c>
      <c r="G979" s="59">
        <f>B979/1000*C979+B979/500*D979</f>
        <v>235994.16600000003</v>
      </c>
      <c r="H979" s="59">
        <f>ABS(C979-ROUND(C979,0))+ABS(D979-ROUND(D979,0))</f>
        <v>0</v>
      </c>
      <c r="I979" s="60"/>
    </row>
    <row r="980" spans="1:9" ht="12.75">
      <c r="A980" s="57">
        <v>152</v>
      </c>
      <c r="B980" s="58">
        <f>Bil!C15</f>
        <v>4</v>
      </c>
      <c r="C980" s="58">
        <f>Bil!D15</f>
        <v>25340014</v>
      </c>
      <c r="D980" s="58">
        <f>Bil!E15</f>
        <v>26662354</v>
      </c>
      <c r="E980" s="58">
        <v>0</v>
      </c>
      <c r="F980" s="58">
        <v>0</v>
      </c>
      <c r="G980" s="59">
        <f>B980/1000*C980+B980/500*D980</f>
        <v>314658.88799999998</v>
      </c>
      <c r="H980" s="59">
        <f>ABS(C980-ROUND(C980,0))+ABS(D980-ROUND(D980,0))</f>
        <v>0</v>
      </c>
      <c r="I980" s="60"/>
    </row>
    <row r="981" spans="1:9" ht="12.75">
      <c r="A981" s="57">
        <v>152</v>
      </c>
      <c r="B981" s="58">
        <f>Bil!C16</f>
        <v>5</v>
      </c>
      <c r="C981" s="58">
        <f>Bil!D16</f>
        <v>0</v>
      </c>
      <c r="D981" s="58">
        <f>Bil!E16</f>
        <v>0</v>
      </c>
      <c r="E981" s="58">
        <v>0</v>
      </c>
      <c r="F981" s="58">
        <v>0</v>
      </c>
      <c r="G981" s="59">
        <f>B981/1000*C981+B981/500*D981</f>
        <v>0</v>
      </c>
      <c r="H981" s="59">
        <f>ABS(C981-ROUND(C981,0))+ABS(D981-ROUND(D981,0))</f>
        <v>0</v>
      </c>
      <c r="I981" s="60"/>
    </row>
    <row r="982" spans="1:9" ht="12.75">
      <c r="A982" s="57">
        <v>152</v>
      </c>
      <c r="B982" s="58">
        <f>Bil!C17</f>
        <v>6</v>
      </c>
      <c r="C982" s="58">
        <f>Bil!D17</f>
        <v>0</v>
      </c>
      <c r="D982" s="58">
        <f>Bil!E17</f>
        <v>0</v>
      </c>
      <c r="E982" s="58">
        <v>0</v>
      </c>
      <c r="F982" s="58">
        <v>0</v>
      </c>
      <c r="G982" s="59">
        <f>B982/1000*C982+B982/500*D982</f>
        <v>0</v>
      </c>
      <c r="H982" s="59">
        <f>ABS(C982-ROUND(C982,0))+ABS(D982-ROUND(D982,0))</f>
        <v>0</v>
      </c>
      <c r="I982" s="60"/>
    </row>
    <row r="983" spans="1:9" ht="12.75">
      <c r="A983" s="57">
        <v>152</v>
      </c>
      <c r="B983" s="58">
        <f>Bil!C18</f>
        <v>7</v>
      </c>
      <c r="C983" s="58">
        <f>Bil!D18</f>
        <v>169466944</v>
      </c>
      <c r="D983" s="58">
        <f>Bil!E18</f>
        <v>194165478</v>
      </c>
      <c r="E983" s="58">
        <v>0</v>
      </c>
      <c r="F983" s="58">
        <v>0</v>
      </c>
      <c r="G983" s="59">
        <f>B983/1000*C983+B983/500*D983</f>
        <v>3904585.3000000003</v>
      </c>
      <c r="H983" s="59">
        <f>ABS(C983-ROUND(C983,0))+ABS(D983-ROUND(D983,0))</f>
        <v>0</v>
      </c>
      <c r="I983" s="60"/>
    </row>
    <row r="984" spans="1:9" ht="12.75">
      <c r="A984" s="57">
        <v>152</v>
      </c>
      <c r="B984" s="58">
        <f>Bil!C19</f>
        <v>8</v>
      </c>
      <c r="C984" s="58">
        <f>Bil!D19</f>
        <v>162285479</v>
      </c>
      <c r="D984" s="58">
        <f>Bil!E19</f>
        <v>186401025</v>
      </c>
      <c r="E984" s="58">
        <v>0</v>
      </c>
      <c r="F984" s="58">
        <v>0</v>
      </c>
      <c r="G984" s="59">
        <f>B984/1000*C984+B984/500*D984</f>
        <v>4280700.2319999998</v>
      </c>
      <c r="H984" s="59">
        <f>ABS(C984-ROUND(C984,0))+ABS(D984-ROUND(D984,0))</f>
        <v>0</v>
      </c>
      <c r="I984" s="60"/>
    </row>
    <row r="985" spans="1:9" ht="12.75">
      <c r="A985" s="57">
        <v>152</v>
      </c>
      <c r="B985" s="58">
        <f>Bil!C20</f>
        <v>9</v>
      </c>
      <c r="C985" s="58">
        <f>Bil!D20</f>
        <v>0</v>
      </c>
      <c r="D985" s="58">
        <f>Bil!E20</f>
        <v>0</v>
      </c>
      <c r="E985" s="58">
        <v>0</v>
      </c>
      <c r="F985" s="58">
        <v>0</v>
      </c>
      <c r="G985" s="59">
        <f>B985/1000*C985+B985/500*D985</f>
        <v>0</v>
      </c>
      <c r="H985" s="59">
        <f>ABS(C985-ROUND(C985,0))+ABS(D985-ROUND(D985,0))</f>
        <v>0</v>
      </c>
      <c r="I985" s="60"/>
    </row>
    <row r="986" spans="1:9" ht="12.75">
      <c r="A986" s="57">
        <v>152</v>
      </c>
      <c r="B986" s="58">
        <f>Bil!C21</f>
        <v>10</v>
      </c>
      <c r="C986" s="58">
        <f>Bil!D21</f>
        <v>16645299</v>
      </c>
      <c r="D986" s="58">
        <f>Bil!E21</f>
        <v>11196580</v>
      </c>
      <c r="E986" s="58">
        <v>0</v>
      </c>
      <c r="F986" s="58">
        <v>0</v>
      </c>
      <c r="G986" s="59">
        <f>B986/1000*C986+B986/500*D986</f>
        <v>390384.58999999997</v>
      </c>
      <c r="H986" s="59">
        <f>ABS(C986-ROUND(C986,0))+ABS(D986-ROUND(D986,0))</f>
        <v>0</v>
      </c>
      <c r="I986" s="60"/>
    </row>
    <row r="987" spans="1:9" ht="12.75">
      <c r="A987" s="57">
        <v>152</v>
      </c>
      <c r="B987" s="58">
        <f>Bil!C22</f>
        <v>11</v>
      </c>
      <c r="C987" s="58">
        <f>Bil!D22</f>
        <v>31489512</v>
      </c>
      <c r="D987" s="58">
        <f>Bil!E22</f>
        <v>42537998</v>
      </c>
      <c r="E987" s="58">
        <v>0</v>
      </c>
      <c r="F987" s="58">
        <v>0</v>
      </c>
      <c r="G987" s="59">
        <f>B987/1000*C987+B987/500*D987</f>
        <v>1282220.588</v>
      </c>
      <c r="H987" s="59">
        <f>ABS(C987-ROUND(C987,0))+ABS(D987-ROUND(D987,0))</f>
        <v>0</v>
      </c>
      <c r="I987" s="60"/>
    </row>
    <row r="988" spans="1:9" ht="12.75">
      <c r="A988" s="57">
        <v>152</v>
      </c>
      <c r="B988" s="58">
        <f>Bil!C23</f>
        <v>12</v>
      </c>
      <c r="C988" s="58">
        <f>Bil!D23</f>
        <v>136094653</v>
      </c>
      <c r="D988" s="58">
        <f>Bil!E23</f>
        <v>168621060</v>
      </c>
      <c r="E988" s="58">
        <v>0</v>
      </c>
      <c r="F988" s="58">
        <v>0</v>
      </c>
      <c r="G988" s="59">
        <f>B988/1000*C988+B988/500*D988</f>
        <v>5680041.2760000005</v>
      </c>
      <c r="H988" s="59">
        <f>ABS(C988-ROUND(C988,0))+ABS(D988-ROUND(D988,0))</f>
        <v>0</v>
      </c>
      <c r="I988" s="60"/>
    </row>
    <row r="989" spans="1:9" ht="12.75">
      <c r="A989" s="57">
        <v>152</v>
      </c>
      <c r="B989" s="58">
        <f>Bil!C24</f>
        <v>13</v>
      </c>
      <c r="C989" s="58">
        <f>Bil!D24</f>
        <v>21943985</v>
      </c>
      <c r="D989" s="58">
        <f>Bil!E24</f>
        <v>35954613</v>
      </c>
      <c r="E989" s="58">
        <v>0</v>
      </c>
      <c r="F989" s="58">
        <v>0</v>
      </c>
      <c r="G989" s="59">
        <f>B989/1000*C989+B989/500*D989</f>
        <v>1220091.743</v>
      </c>
      <c r="H989" s="59">
        <f>ABS(C989-ROUND(C989,0))+ABS(D989-ROUND(D989,0))</f>
        <v>0</v>
      </c>
      <c r="I989" s="60"/>
    </row>
    <row r="990" spans="1:9" ht="12.75">
      <c r="A990" s="57">
        <v>152</v>
      </c>
      <c r="B990" s="58">
        <f>Bil!C25</f>
        <v>14</v>
      </c>
      <c r="C990" s="58">
        <f>Bil!D25</f>
        <v>198796</v>
      </c>
      <c r="D990" s="58">
        <f>Bil!E25</f>
        <v>256722</v>
      </c>
      <c r="E990" s="58">
        <v>0</v>
      </c>
      <c r="F990" s="58">
        <v>0</v>
      </c>
      <c r="G990" s="59">
        <f>B990/1000*C990+B990/500*D990</f>
        <v>9971.3600000000006</v>
      </c>
      <c r="H990" s="59">
        <f>ABS(C990-ROUND(C990,0))+ABS(D990-ROUND(D990,0))</f>
        <v>0</v>
      </c>
      <c r="I990" s="60"/>
    </row>
    <row r="991" spans="1:9" ht="12.75">
      <c r="A991" s="57">
        <v>152</v>
      </c>
      <c r="B991" s="58">
        <f>Bil!C26</f>
        <v>15</v>
      </c>
      <c r="C991" s="58">
        <f>Bil!D26</f>
        <v>1697223</v>
      </c>
      <c r="D991" s="58">
        <f>Bil!E26</f>
        <v>1744116</v>
      </c>
      <c r="E991" s="58">
        <v>0</v>
      </c>
      <c r="F991" s="58">
        <v>0</v>
      </c>
      <c r="G991" s="59">
        <f>B991/1000*C991+B991/500*D991</f>
        <v>77781.824999999997</v>
      </c>
      <c r="H991" s="59">
        <f>ABS(C991-ROUND(C991,0))+ABS(D991-ROUND(D991,0))</f>
        <v>0</v>
      </c>
      <c r="I991" s="60"/>
    </row>
    <row r="992" spans="1:9" ht="12.75">
      <c r="A992" s="57">
        <v>152</v>
      </c>
      <c r="B992" s="58">
        <f>Bil!C27</f>
        <v>16</v>
      </c>
      <c r="C992" s="58">
        <f>Bil!D27</f>
        <v>151493</v>
      </c>
      <c r="D992" s="58">
        <f>Bil!E27</f>
        <v>160689</v>
      </c>
      <c r="E992" s="58">
        <v>0</v>
      </c>
      <c r="F992" s="58">
        <v>0</v>
      </c>
      <c r="G992" s="59">
        <f>B992/1000*C992+B992/500*D992</f>
        <v>7565.9359999999997</v>
      </c>
      <c r="H992" s="59">
        <f>ABS(C992-ROUND(C992,0))+ABS(D992-ROUND(D992,0))</f>
        <v>0</v>
      </c>
      <c r="I992" s="60"/>
    </row>
    <row r="993" spans="1:9" ht="12.75">
      <c r="A993" s="57">
        <v>152</v>
      </c>
      <c r="B993" s="58">
        <f>Bil!C28</f>
        <v>17</v>
      </c>
      <c r="C993" s="58">
        <f>Bil!D28</f>
        <v>207566</v>
      </c>
      <c r="D993" s="58">
        <f>Bil!E28</f>
        <v>210093</v>
      </c>
      <c r="E993" s="58">
        <v>0</v>
      </c>
      <c r="F993" s="58">
        <v>0</v>
      </c>
      <c r="G993" s="59">
        <f>B993/1000*C993+B993/500*D993</f>
        <v>10671.784</v>
      </c>
      <c r="H993" s="59">
        <f>ABS(C993-ROUND(C993,0))+ABS(D993-ROUND(D993,0))</f>
        <v>0</v>
      </c>
      <c r="I993" s="60"/>
    </row>
    <row r="994" spans="1:9" ht="12.75">
      <c r="A994" s="57">
        <v>152</v>
      </c>
      <c r="B994" s="58">
        <f>Bil!C29</f>
        <v>18</v>
      </c>
      <c r="C994" s="58">
        <f>Bil!D29</f>
        <v>0</v>
      </c>
      <c r="D994" s="58">
        <f>Bil!E29</f>
        <v>0</v>
      </c>
      <c r="E994" s="58">
        <v>0</v>
      </c>
      <c r="F994" s="58">
        <v>0</v>
      </c>
      <c r="G994" s="59">
        <f>B994/1000*C994+B994/500*D994</f>
        <v>0</v>
      </c>
      <c r="H994" s="59">
        <f>ABS(C994-ROUND(C994,0))+ABS(D994-ROUND(D994,0))</f>
        <v>0</v>
      </c>
      <c r="I994" s="60"/>
    </row>
    <row r="995" spans="1:9" ht="12.75">
      <c r="A995" s="57">
        <v>152</v>
      </c>
      <c r="B995" s="58">
        <f>Bil!C30</f>
        <v>19</v>
      </c>
      <c r="C995" s="58">
        <f>Bil!D30</f>
        <v>0</v>
      </c>
      <c r="D995" s="58">
        <f>Bil!E30</f>
        <v>0</v>
      </c>
      <c r="E995" s="58">
        <v>0</v>
      </c>
      <c r="F995" s="58">
        <v>0</v>
      </c>
      <c r="G995" s="59">
        <f>B995/1000*C995+B995/500*D995</f>
        <v>0</v>
      </c>
      <c r="H995" s="59">
        <f>ABS(C995-ROUND(C995,0))+ABS(D995-ROUND(D995,0))</f>
        <v>0</v>
      </c>
      <c r="I995" s="60"/>
    </row>
    <row r="996" spans="1:9" ht="12.75">
      <c r="A996" s="57">
        <v>152</v>
      </c>
      <c r="B996" s="58">
        <f>Bil!C31</f>
        <v>20</v>
      </c>
      <c r="C996" s="58">
        <f>Bil!D31</f>
        <v>438023</v>
      </c>
      <c r="D996" s="58">
        <f>Bil!E31</f>
        <v>438023</v>
      </c>
      <c r="E996" s="58">
        <v>0</v>
      </c>
      <c r="F996" s="58">
        <v>0</v>
      </c>
      <c r="G996" s="59">
        <f>B996/1000*C996+B996/500*D996</f>
        <v>26281.380000000005</v>
      </c>
      <c r="H996" s="59">
        <f>ABS(C996-ROUND(C996,0))+ABS(D996-ROUND(D996,0))</f>
        <v>0</v>
      </c>
      <c r="I996" s="60"/>
    </row>
    <row r="997" spans="1:9" ht="12.75">
      <c r="A997" s="57">
        <v>152</v>
      </c>
      <c r="B997" s="58">
        <f>Bil!C32</f>
        <v>21</v>
      </c>
      <c r="C997" s="58">
        <f>Bil!D32</f>
        <v>1271376</v>
      </c>
      <c r="D997" s="58">
        <f>Bil!E32</f>
        <v>1333870</v>
      </c>
      <c r="E997" s="58">
        <v>0</v>
      </c>
      <c r="F997" s="58">
        <v>0</v>
      </c>
      <c r="G997" s="59">
        <f>B997/1000*C997+B997/500*D997</f>
        <v>82721.436000000002</v>
      </c>
      <c r="H997" s="59">
        <f>ABS(C997-ROUND(C997,0))+ABS(D997-ROUND(D997,0))</f>
        <v>0</v>
      </c>
      <c r="I997" s="60"/>
    </row>
    <row r="998" spans="1:9" ht="12.75">
      <c r="A998" s="57">
        <v>152</v>
      </c>
      <c r="B998" s="58">
        <f>Bil!C33</f>
        <v>22</v>
      </c>
      <c r="C998" s="58">
        <f>Bil!D33</f>
        <v>0</v>
      </c>
      <c r="D998" s="58">
        <f>Bil!E33</f>
        <v>0</v>
      </c>
      <c r="E998" s="58">
        <v>0</v>
      </c>
      <c r="F998" s="58">
        <v>0</v>
      </c>
      <c r="G998" s="59">
        <f>B998/1000*C998+B998/500*D998</f>
        <v>0</v>
      </c>
      <c r="H998" s="59">
        <f>ABS(C998-ROUND(C998,0))+ABS(D998-ROUND(D998,0))</f>
        <v>0</v>
      </c>
      <c r="I998" s="60"/>
    </row>
    <row r="999" spans="1:9" ht="12.75">
      <c r="A999" s="57">
        <v>152</v>
      </c>
      <c r="B999" s="58">
        <f>Bil!C34</f>
        <v>23</v>
      </c>
      <c r="C999" s="58">
        <f>Bil!D34</f>
        <v>3566885</v>
      </c>
      <c r="D999" s="58">
        <f>Bil!E34</f>
        <v>3630069</v>
      </c>
      <c r="E999" s="58">
        <v>0</v>
      </c>
      <c r="F999" s="58">
        <v>0</v>
      </c>
      <c r="G999" s="59">
        <f>B999/1000*C999+B999/500*D999</f>
        <v>249021.52899999998</v>
      </c>
      <c r="H999" s="59">
        <f>ABS(C999-ROUND(C999,0))+ABS(D999-ROUND(D999,0))</f>
        <v>0</v>
      </c>
      <c r="I999" s="60"/>
    </row>
    <row r="1000" spans="1:9" ht="12.75">
      <c r="A1000" s="57">
        <v>152</v>
      </c>
      <c r="B1000" s="58">
        <f>Bil!C35</f>
        <v>24</v>
      </c>
      <c r="C1000" s="58">
        <f>Bil!D35</f>
        <v>0</v>
      </c>
      <c r="D1000" s="58">
        <f>Bil!E35</f>
        <v>0</v>
      </c>
      <c r="E1000" s="58">
        <v>0</v>
      </c>
      <c r="F1000" s="58">
        <v>0</v>
      </c>
      <c r="G1000" s="59">
        <f>B1000/1000*C1000+B1000/500*D1000</f>
        <v>0</v>
      </c>
      <c r="H1000" s="59">
        <f>ABS(C1000-ROUND(C1000,0))+ABS(D1000-ROUND(D1000,0))</f>
        <v>0</v>
      </c>
      <c r="I1000" s="60"/>
    </row>
    <row r="1001" spans="1:9" ht="12.75">
      <c r="A1001" s="57">
        <v>152</v>
      </c>
      <c r="B1001" s="58">
        <f>Bil!C36</f>
        <v>25</v>
      </c>
      <c r="C1001" s="58">
        <f>Bil!D36</f>
        <v>0</v>
      </c>
      <c r="D1001" s="58">
        <f>Bil!E36</f>
        <v>0</v>
      </c>
      <c r="E1001" s="58">
        <v>0</v>
      </c>
      <c r="F1001" s="58">
        <v>0</v>
      </c>
      <c r="G1001" s="59">
        <f>B1001/1000*C1001+B1001/500*D1001</f>
        <v>0</v>
      </c>
      <c r="H1001" s="59">
        <f>ABS(C1001-ROUND(C1001,0))+ABS(D1001-ROUND(D1001,0))</f>
        <v>0</v>
      </c>
      <c r="I1001" s="60"/>
    </row>
    <row r="1002" spans="1:9" ht="12.75">
      <c r="A1002" s="57">
        <v>152</v>
      </c>
      <c r="B1002" s="58">
        <f>Bil!C37</f>
        <v>26</v>
      </c>
      <c r="C1002" s="58">
        <f>Bil!D37</f>
        <v>0</v>
      </c>
      <c r="D1002" s="58">
        <f>Bil!E37</f>
        <v>0</v>
      </c>
      <c r="E1002" s="58">
        <v>0</v>
      </c>
      <c r="F1002" s="58">
        <v>0</v>
      </c>
      <c r="G1002" s="59">
        <f>B1002/1000*C1002+B1002/500*D1002</f>
        <v>0</v>
      </c>
      <c r="H1002" s="59">
        <f>ABS(C1002-ROUND(C1002,0))+ABS(D1002-ROUND(D1002,0))</f>
        <v>0</v>
      </c>
      <c r="I1002" s="60"/>
    </row>
    <row r="1003" spans="1:9" ht="12.75">
      <c r="A1003" s="57">
        <v>152</v>
      </c>
      <c r="B1003" s="58">
        <f>Bil!C38</f>
        <v>27</v>
      </c>
      <c r="C1003" s="58">
        <f>Bil!D38</f>
        <v>0</v>
      </c>
      <c r="D1003" s="58">
        <f>Bil!E38</f>
        <v>0</v>
      </c>
      <c r="E1003" s="58">
        <v>0</v>
      </c>
      <c r="F1003" s="58">
        <v>0</v>
      </c>
      <c r="G1003" s="59">
        <f>B1003/1000*C1003+B1003/500*D1003</f>
        <v>0</v>
      </c>
      <c r="H1003" s="59">
        <f>ABS(C1003-ROUND(C1003,0))+ABS(D1003-ROUND(D1003,0))</f>
        <v>0</v>
      </c>
      <c r="I1003" s="60"/>
    </row>
    <row r="1004" spans="1:9" ht="12.75">
      <c r="A1004" s="57">
        <v>152</v>
      </c>
      <c r="B1004" s="58">
        <f>Bil!C39</f>
        <v>28</v>
      </c>
      <c r="C1004" s="58">
        <f>Bil!D39</f>
        <v>0</v>
      </c>
      <c r="D1004" s="58">
        <f>Bil!E39</f>
        <v>0</v>
      </c>
      <c r="E1004" s="58">
        <v>0</v>
      </c>
      <c r="F1004" s="58">
        <v>0</v>
      </c>
      <c r="G1004" s="59">
        <f>B1004/1000*C1004+B1004/500*D1004</f>
        <v>0</v>
      </c>
      <c r="H1004" s="59">
        <f>ABS(C1004-ROUND(C1004,0))+ABS(D1004-ROUND(D1004,0))</f>
        <v>0</v>
      </c>
      <c r="I1004" s="60"/>
    </row>
    <row r="1005" spans="1:9" ht="12.75">
      <c r="A1005" s="57">
        <v>152</v>
      </c>
      <c r="B1005" s="58">
        <f>Bil!C40</f>
        <v>29</v>
      </c>
      <c r="C1005" s="58">
        <f>Bil!D40</f>
        <v>0</v>
      </c>
      <c r="D1005" s="58">
        <f>Bil!E40</f>
        <v>0</v>
      </c>
      <c r="E1005" s="58">
        <v>0</v>
      </c>
      <c r="F1005" s="58">
        <v>0</v>
      </c>
      <c r="G1005" s="59">
        <f>B1005/1000*C1005+B1005/500*D1005</f>
        <v>0</v>
      </c>
      <c r="H1005" s="59">
        <f>ABS(C1005-ROUND(C1005,0))+ABS(D1005-ROUND(D1005,0))</f>
        <v>0</v>
      </c>
      <c r="I1005" s="60"/>
    </row>
    <row r="1006" spans="1:9" ht="12.75">
      <c r="A1006" s="57">
        <v>152</v>
      </c>
      <c r="B1006" s="58">
        <f>Bil!C41</f>
        <v>30</v>
      </c>
      <c r="C1006" s="58">
        <f>Bil!D41</f>
        <v>0</v>
      </c>
      <c r="D1006" s="58">
        <f>Bil!E41</f>
        <v>0</v>
      </c>
      <c r="E1006" s="58">
        <v>0</v>
      </c>
      <c r="F1006" s="58">
        <v>0</v>
      </c>
      <c r="G1006" s="59">
        <f>B1006/1000*C1006+B1006/500*D1006</f>
        <v>0</v>
      </c>
      <c r="H1006" s="59">
        <f>ABS(C1006-ROUND(C1006,0))+ABS(D1006-ROUND(D1006,0))</f>
        <v>0</v>
      </c>
      <c r="I1006" s="60"/>
    </row>
    <row r="1007" spans="1:9" ht="12.75">
      <c r="A1007" s="57">
        <v>152</v>
      </c>
      <c r="B1007" s="58">
        <f>Bil!C42</f>
        <v>31</v>
      </c>
      <c r="C1007" s="58">
        <f>Bil!D42</f>
        <v>0</v>
      </c>
      <c r="D1007" s="58">
        <f>Bil!E42</f>
        <v>0</v>
      </c>
      <c r="E1007" s="58">
        <v>0</v>
      </c>
      <c r="F1007" s="58">
        <v>0</v>
      </c>
      <c r="G1007" s="59">
        <f>B1007/1000*C1007+B1007/500*D1007</f>
        <v>0</v>
      </c>
      <c r="H1007" s="59">
        <f>ABS(C1007-ROUND(C1007,0))+ABS(D1007-ROUND(D1007,0))</f>
        <v>0</v>
      </c>
      <c r="I1007" s="60"/>
    </row>
    <row r="1008" spans="1:9" ht="12.75">
      <c r="A1008" s="57">
        <v>152</v>
      </c>
      <c r="B1008" s="58">
        <f>Bil!C43</f>
        <v>32</v>
      </c>
      <c r="C1008" s="58">
        <f>Bil!D43</f>
        <v>55005</v>
      </c>
      <c r="D1008" s="58">
        <f>Bil!E43</f>
        <v>55005</v>
      </c>
      <c r="E1008" s="58">
        <v>0</v>
      </c>
      <c r="F1008" s="58">
        <v>0</v>
      </c>
      <c r="G1008" s="59">
        <f>B1008/1000*C1008+B1008/500*D1008</f>
        <v>5280.4800000000005</v>
      </c>
      <c r="H1008" s="59">
        <f>ABS(C1008-ROUND(C1008,0))+ABS(D1008-ROUND(D1008,0))</f>
        <v>0</v>
      </c>
      <c r="I1008" s="60"/>
    </row>
    <row r="1009" spans="1:9" ht="12.75">
      <c r="A1009" s="57">
        <v>152</v>
      </c>
      <c r="B1009" s="58">
        <f>Bil!C44</f>
        <v>33</v>
      </c>
      <c r="C1009" s="58">
        <f>Bil!D44</f>
        <v>0</v>
      </c>
      <c r="D1009" s="58">
        <f>Bil!E44</f>
        <v>0</v>
      </c>
      <c r="E1009" s="58">
        <v>0</v>
      </c>
      <c r="F1009" s="58">
        <v>0</v>
      </c>
      <c r="G1009" s="59">
        <f>B1009/1000*C1009+B1009/500*D1009</f>
        <v>0</v>
      </c>
      <c r="H1009" s="59">
        <f>ABS(C1009-ROUND(C1009,0))+ABS(D1009-ROUND(D1009,0))</f>
        <v>0</v>
      </c>
      <c r="I1009" s="60"/>
    </row>
    <row r="1010" spans="1:9" ht="12.75">
      <c r="A1010" s="57">
        <v>152</v>
      </c>
      <c r="B1010" s="58">
        <f>Bil!C45</f>
        <v>34</v>
      </c>
      <c r="C1010" s="58">
        <f>Bil!D45</f>
        <v>0</v>
      </c>
      <c r="D1010" s="58">
        <f>Bil!E45</f>
        <v>0</v>
      </c>
      <c r="E1010" s="58">
        <v>0</v>
      </c>
      <c r="F1010" s="58">
        <v>0</v>
      </c>
      <c r="G1010" s="59">
        <f>B1010/1000*C1010+B1010/500*D1010</f>
        <v>0</v>
      </c>
      <c r="H1010" s="59">
        <f>ABS(C1010-ROUND(C1010,0))+ABS(D1010-ROUND(D1010,0))</f>
        <v>0</v>
      </c>
      <c r="I1010" s="60"/>
    </row>
    <row r="1011" spans="1:9" ht="12.75">
      <c r="A1011" s="57">
        <v>152</v>
      </c>
      <c r="B1011" s="58">
        <f>Bil!C46</f>
        <v>35</v>
      </c>
      <c r="C1011" s="58">
        <f>Bil!D46</f>
        <v>55005</v>
      </c>
      <c r="D1011" s="58">
        <f>Bil!E46</f>
        <v>55005</v>
      </c>
      <c r="E1011" s="58">
        <v>0</v>
      </c>
      <c r="F1011" s="58">
        <v>0</v>
      </c>
      <c r="G1011" s="59">
        <f>B1011/1000*C1011+B1011/500*D1011</f>
        <v>5775.5250000000005</v>
      </c>
      <c r="H1011" s="59">
        <f>ABS(C1011-ROUND(C1011,0))+ABS(D1011-ROUND(D1011,0))</f>
        <v>0</v>
      </c>
      <c r="I1011" s="60"/>
    </row>
    <row r="1012" spans="1:9" ht="12.75">
      <c r="A1012" s="57">
        <v>152</v>
      </c>
      <c r="B1012" s="58">
        <f>Bil!C47</f>
        <v>36</v>
      </c>
      <c r="C1012" s="58">
        <f>Bil!D47</f>
        <v>1</v>
      </c>
      <c r="D1012" s="58">
        <f>Bil!E47</f>
        <v>1</v>
      </c>
      <c r="E1012" s="58">
        <v>0</v>
      </c>
      <c r="F1012" s="58">
        <v>0</v>
      </c>
      <c r="G1012" s="59">
        <f>B1012/1000*C1012+B1012/500*D1012</f>
        <v>0.10799999999999999</v>
      </c>
      <c r="H1012" s="59">
        <f>ABS(C1012-ROUND(C1012,0))+ABS(D1012-ROUND(D1012,0))</f>
        <v>0</v>
      </c>
      <c r="I1012" s="60"/>
    </row>
    <row r="1013" spans="1:9" ht="12.75">
      <c r="A1013" s="57">
        <v>152</v>
      </c>
      <c r="B1013" s="58">
        <f>Bil!C48</f>
        <v>37</v>
      </c>
      <c r="C1013" s="58">
        <f>Bil!D48</f>
        <v>781316</v>
      </c>
      <c r="D1013" s="58">
        <f>Bil!E48</f>
        <v>781316</v>
      </c>
      <c r="E1013" s="58">
        <v>0</v>
      </c>
      <c r="F1013" s="58">
        <v>0</v>
      </c>
      <c r="G1013" s="59">
        <f>B1013/1000*C1013+B1013/500*D1013</f>
        <v>86726.076000000001</v>
      </c>
      <c r="H1013" s="59">
        <f>ABS(C1013-ROUND(C1013,0))+ABS(D1013-ROUND(D1013,0))</f>
        <v>0</v>
      </c>
      <c r="I1013" s="60"/>
    </row>
    <row r="1014" spans="1:9" ht="12.75">
      <c r="A1014" s="57">
        <v>152</v>
      </c>
      <c r="B1014" s="58">
        <f>Bil!C49</f>
        <v>38</v>
      </c>
      <c r="C1014" s="58">
        <f>Bil!D49</f>
        <v>0</v>
      </c>
      <c r="D1014" s="58">
        <f>Bil!E49</f>
        <v>0</v>
      </c>
      <c r="E1014" s="58">
        <v>0</v>
      </c>
      <c r="F1014" s="58">
        <v>0</v>
      </c>
      <c r="G1014" s="59">
        <f>B1014/1000*C1014+B1014/500*D1014</f>
        <v>0</v>
      </c>
      <c r="H1014" s="59">
        <f>ABS(C1014-ROUND(C1014,0))+ABS(D1014-ROUND(D1014,0))</f>
        <v>0</v>
      </c>
      <c r="I1014" s="60"/>
    </row>
    <row r="1015" spans="1:9" ht="12.75">
      <c r="A1015" s="57">
        <v>152</v>
      </c>
      <c r="B1015" s="58">
        <f>Bil!C50</f>
        <v>39</v>
      </c>
      <c r="C1015" s="58">
        <f>Bil!D50</f>
        <v>781315</v>
      </c>
      <c r="D1015" s="58">
        <f>Bil!E50</f>
        <v>781315</v>
      </c>
      <c r="E1015" s="58">
        <v>0</v>
      </c>
      <c r="F1015" s="58">
        <v>0</v>
      </c>
      <c r="G1015" s="59">
        <f>B1015/1000*C1015+B1015/500*D1015</f>
        <v>91413.854999999996</v>
      </c>
      <c r="H1015" s="59">
        <f>ABS(C1015-ROUND(C1015,0))+ABS(D1015-ROUND(D1015,0))</f>
        <v>0</v>
      </c>
      <c r="I1015" s="60"/>
    </row>
    <row r="1016" spans="1:9" ht="12.75">
      <c r="A1016" s="57">
        <v>152</v>
      </c>
      <c r="B1016" s="58">
        <f>Bil!C51</f>
        <v>40</v>
      </c>
      <c r="C1016" s="58">
        <f>Bil!D51</f>
        <v>6982668</v>
      </c>
      <c r="D1016" s="58">
        <f>Bil!E51</f>
        <v>7507730</v>
      </c>
      <c r="E1016" s="58">
        <v>0</v>
      </c>
      <c r="F1016" s="58">
        <v>0</v>
      </c>
      <c r="G1016" s="59">
        <f>B1016/1000*C1016+B1016/500*D1016</f>
        <v>879925.12000000011</v>
      </c>
      <c r="H1016" s="59">
        <f>ABS(C1016-ROUND(C1016,0))+ABS(D1016-ROUND(D1016,0))</f>
        <v>0</v>
      </c>
      <c r="I1016" s="60"/>
    </row>
    <row r="1017" spans="1:9" ht="12.75">
      <c r="A1017" s="57">
        <v>152</v>
      </c>
      <c r="B1017" s="58">
        <f>Bil!C52</f>
        <v>41</v>
      </c>
      <c r="C1017" s="58">
        <f>Bil!D52</f>
        <v>0</v>
      </c>
      <c r="D1017" s="58">
        <f>Bil!E52</f>
        <v>0</v>
      </c>
      <c r="E1017" s="58">
        <v>0</v>
      </c>
      <c r="F1017" s="58">
        <v>0</v>
      </c>
      <c r="G1017" s="59">
        <f>B1017/1000*C1017+B1017/500*D1017</f>
        <v>0</v>
      </c>
      <c r="H1017" s="59">
        <f>ABS(C1017-ROUND(C1017,0))+ABS(D1017-ROUND(D1017,0))</f>
        <v>0</v>
      </c>
      <c r="I1017" s="60"/>
    </row>
    <row r="1018" spans="1:9" ht="12.75">
      <c r="A1018" s="57">
        <v>152</v>
      </c>
      <c r="B1018" s="58">
        <f>Bil!C53</f>
        <v>42</v>
      </c>
      <c r="C1018" s="58">
        <f>Bil!D53</f>
        <v>0</v>
      </c>
      <c r="D1018" s="58">
        <f>Bil!E53</f>
        <v>0</v>
      </c>
      <c r="E1018" s="58">
        <v>0</v>
      </c>
      <c r="F1018" s="58">
        <v>0</v>
      </c>
      <c r="G1018" s="59">
        <f>B1018/1000*C1018+B1018/500*D1018</f>
        <v>0</v>
      </c>
      <c r="H1018" s="59">
        <f>ABS(C1018-ROUND(C1018,0))+ABS(D1018-ROUND(D1018,0))</f>
        <v>0</v>
      </c>
      <c r="I1018" s="60"/>
    </row>
    <row r="1019" spans="1:9" ht="12.75">
      <c r="A1019" s="57">
        <v>152</v>
      </c>
      <c r="B1019" s="58">
        <f>Bil!C54</f>
        <v>43</v>
      </c>
      <c r="C1019" s="58">
        <f>Bil!D54</f>
        <v>284857</v>
      </c>
      <c r="D1019" s="58">
        <f>Bil!E54</f>
        <v>284857</v>
      </c>
      <c r="E1019" s="58">
        <v>0</v>
      </c>
      <c r="F1019" s="58">
        <v>0</v>
      </c>
      <c r="G1019" s="59">
        <f>B1019/1000*C1019+B1019/500*D1019</f>
        <v>36746.553</v>
      </c>
      <c r="H1019" s="59">
        <f>ABS(C1019-ROUND(C1019,0))+ABS(D1019-ROUND(D1019,0))</f>
        <v>0</v>
      </c>
      <c r="I1019" s="60"/>
    </row>
    <row r="1020" spans="1:9" ht="12.75">
      <c r="A1020" s="57">
        <v>152</v>
      </c>
      <c r="B1020" s="58">
        <f>Bil!C55</f>
        <v>44</v>
      </c>
      <c r="C1020" s="58">
        <f>Bil!D55</f>
        <v>6697811</v>
      </c>
      <c r="D1020" s="58">
        <f>Bil!E55</f>
        <v>7222873</v>
      </c>
      <c r="E1020" s="58">
        <v>0</v>
      </c>
      <c r="F1020" s="58">
        <v>0</v>
      </c>
      <c r="G1020" s="59">
        <f>B1020/1000*C1020+B1020/500*D1020</f>
        <v>930316.50799999991</v>
      </c>
      <c r="H1020" s="59">
        <f>ABS(C1020-ROUND(C1020,0))+ABS(D1020-ROUND(D1020,0))</f>
        <v>0</v>
      </c>
      <c r="I1020" s="60"/>
    </row>
    <row r="1021" spans="1:9" ht="12.75">
      <c r="A1021" s="57">
        <v>152</v>
      </c>
      <c r="B1021" s="58">
        <f>Bil!C56</f>
        <v>45</v>
      </c>
      <c r="C1021" s="58">
        <f>Bil!D56</f>
        <v>0</v>
      </c>
      <c r="D1021" s="58">
        <f>Bil!E56</f>
        <v>0</v>
      </c>
      <c r="E1021" s="58">
        <v>0</v>
      </c>
      <c r="F1021" s="58">
        <v>0</v>
      </c>
      <c r="G1021" s="59">
        <f>B1021/1000*C1021+B1021/500*D1021</f>
        <v>0</v>
      </c>
      <c r="H1021" s="59">
        <f>ABS(C1021-ROUND(C1021,0))+ABS(D1021-ROUND(D1021,0))</f>
        <v>0</v>
      </c>
      <c r="I1021" s="60"/>
    </row>
    <row r="1022" spans="1:9" ht="12.75">
      <c r="A1022" s="57">
        <v>152</v>
      </c>
      <c r="B1022" s="58">
        <f>Bil!C57</f>
        <v>46</v>
      </c>
      <c r="C1022" s="58">
        <f>Bil!D57</f>
        <v>90405</v>
      </c>
      <c r="D1022" s="58">
        <f>Bil!E57</f>
        <v>90405</v>
      </c>
      <c r="E1022" s="58">
        <v>0</v>
      </c>
      <c r="F1022" s="58">
        <v>0</v>
      </c>
      <c r="G1022" s="59">
        <f>B1022/1000*C1022+B1022/500*D1022</f>
        <v>12475.889999999999</v>
      </c>
      <c r="H1022" s="59">
        <f>ABS(C1022-ROUND(C1022,0))+ABS(D1022-ROUND(D1022,0))</f>
        <v>0</v>
      </c>
      <c r="I1022" s="60"/>
    </row>
    <row r="1023" spans="1:9" ht="12.75">
      <c r="A1023" s="57">
        <v>152</v>
      </c>
      <c r="B1023" s="58">
        <f>Bil!C58</f>
        <v>47</v>
      </c>
      <c r="C1023" s="58">
        <f>Bil!D58</f>
        <v>0</v>
      </c>
      <c r="D1023" s="58">
        <f>Bil!E58</f>
        <v>0</v>
      </c>
      <c r="E1023" s="58">
        <v>0</v>
      </c>
      <c r="F1023" s="58">
        <v>0</v>
      </c>
      <c r="G1023" s="59">
        <f>B1023/1000*C1023+B1023/500*D1023</f>
        <v>0</v>
      </c>
      <c r="H1023" s="59">
        <f>ABS(C1023-ROUND(C1023,0))+ABS(D1023-ROUND(D1023,0))</f>
        <v>0</v>
      </c>
      <c r="I1023" s="60"/>
    </row>
    <row r="1024" spans="1:9" ht="12.75">
      <c r="A1024" s="57">
        <v>152</v>
      </c>
      <c r="B1024" s="58">
        <f>Bil!C59</f>
        <v>48</v>
      </c>
      <c r="C1024" s="58">
        <f>Bil!D59</f>
        <v>0</v>
      </c>
      <c r="D1024" s="58">
        <f>Bil!E59</f>
        <v>0</v>
      </c>
      <c r="E1024" s="58">
        <v>0</v>
      </c>
      <c r="F1024" s="58">
        <v>0</v>
      </c>
      <c r="G1024" s="59">
        <f>B1024/1000*C1024+B1024/500*D1024</f>
        <v>0</v>
      </c>
      <c r="H1024" s="59">
        <f>ABS(C1024-ROUND(C1024,0))+ABS(D1024-ROUND(D1024,0))</f>
        <v>0</v>
      </c>
      <c r="I1024" s="60"/>
    </row>
    <row r="1025" spans="1:9" ht="12.75">
      <c r="A1025" s="57">
        <v>152</v>
      </c>
      <c r="B1025" s="58">
        <f>Bil!C60</f>
        <v>49</v>
      </c>
      <c r="C1025" s="58">
        <f>Bil!D60</f>
        <v>0</v>
      </c>
      <c r="D1025" s="58">
        <f>Bil!E60</f>
        <v>0</v>
      </c>
      <c r="E1025" s="58">
        <v>0</v>
      </c>
      <c r="F1025" s="58">
        <v>0</v>
      </c>
      <c r="G1025" s="59">
        <f>B1025/1000*C1025+B1025/500*D1025</f>
        <v>0</v>
      </c>
      <c r="H1025" s="59">
        <f>ABS(C1025-ROUND(C1025,0))+ABS(D1025-ROUND(D1025,0))</f>
        <v>0</v>
      </c>
      <c r="I1025" s="60"/>
    </row>
    <row r="1026" spans="1:9" ht="12.75">
      <c r="A1026" s="57">
        <v>152</v>
      </c>
      <c r="B1026" s="58">
        <f>Bil!C61</f>
        <v>50</v>
      </c>
      <c r="C1026" s="58">
        <f>Bil!D61</f>
        <v>0</v>
      </c>
      <c r="D1026" s="58">
        <f>Bil!E61</f>
        <v>0</v>
      </c>
      <c r="E1026" s="58">
        <v>0</v>
      </c>
      <c r="F1026" s="58">
        <v>0</v>
      </c>
      <c r="G1026" s="59">
        <f>B1026/1000*C1026+B1026/500*D1026</f>
        <v>0</v>
      </c>
      <c r="H1026" s="59">
        <f t="shared" si="33" ref="H1026:H1089">ABS(C1026-ROUND(C1026,0))+ABS(D1026-ROUND(D1026,0))</f>
        <v>0</v>
      </c>
      <c r="I1026" s="60"/>
    </row>
    <row r="1027" spans="1:9" ht="12.75">
      <c r="A1027" s="57">
        <v>152</v>
      </c>
      <c r="B1027" s="58">
        <f>Bil!C62</f>
        <v>51</v>
      </c>
      <c r="C1027" s="58">
        <f>Bil!D62</f>
        <v>320230518</v>
      </c>
      <c r="D1027" s="58">
        <f>Bil!E62</f>
        <v>286429704</v>
      </c>
      <c r="E1027" s="58">
        <v>0</v>
      </c>
      <c r="F1027" s="58">
        <v>0</v>
      </c>
      <c r="G1027" s="59">
        <f>B1027/1000*C1027+B1027/500*D1027</f>
        <v>45547586.225999996</v>
      </c>
      <c r="H1027" s="59">
        <f>ABS(C1027-ROUND(C1027,0))+ABS(D1027-ROUND(D1027,0))</f>
        <v>0</v>
      </c>
      <c r="I1027" s="60"/>
    </row>
    <row r="1028" spans="1:9" ht="12.75">
      <c r="A1028" s="57">
        <v>152</v>
      </c>
      <c r="B1028" s="58">
        <f>Bil!C63</f>
        <v>52</v>
      </c>
      <c r="C1028" s="58">
        <f>Bil!D63</f>
        <v>320230518</v>
      </c>
      <c r="D1028" s="58">
        <f>Bil!E63</f>
        <v>286429704</v>
      </c>
      <c r="E1028" s="58">
        <v>0</v>
      </c>
      <c r="F1028" s="58">
        <v>0</v>
      </c>
      <c r="G1028" s="59">
        <f>B1028/1000*C1028+B1028/500*D1028</f>
        <v>46440676.151999995</v>
      </c>
      <c r="H1028" s="59">
        <f>ABS(C1028-ROUND(C1028,0))+ABS(D1028-ROUND(D1028,0))</f>
        <v>0</v>
      </c>
      <c r="I1028" s="60"/>
    </row>
    <row r="1029" spans="1:9" ht="12.75">
      <c r="A1029" s="57">
        <v>152</v>
      </c>
      <c r="B1029" s="58">
        <f>Bil!C64</f>
        <v>53</v>
      </c>
      <c r="C1029" s="58">
        <f>Bil!D64</f>
        <v>0</v>
      </c>
      <c r="D1029" s="58">
        <f>Bil!E64</f>
        <v>0</v>
      </c>
      <c r="E1029" s="58">
        <v>0</v>
      </c>
      <c r="F1029" s="58">
        <v>0</v>
      </c>
      <c r="G1029" s="59">
        <f>B1029/1000*C1029+B1029/500*D1029</f>
        <v>0</v>
      </c>
      <c r="H1029" s="59">
        <f>ABS(C1029-ROUND(C1029,0))+ABS(D1029-ROUND(D1029,0))</f>
        <v>0</v>
      </c>
      <c r="I1029" s="60"/>
    </row>
    <row r="1030" spans="1:9" ht="12.75">
      <c r="A1030" s="57">
        <v>152</v>
      </c>
      <c r="B1030" s="58">
        <f>Bil!C65</f>
        <v>54</v>
      </c>
      <c r="C1030" s="58">
        <f>Bil!D65</f>
        <v>0</v>
      </c>
      <c r="D1030" s="58">
        <f>Bil!E65</f>
        <v>0</v>
      </c>
      <c r="E1030" s="58">
        <v>0</v>
      </c>
      <c r="F1030" s="58">
        <v>0</v>
      </c>
      <c r="G1030" s="59">
        <f>B1030/1000*C1030+B1030/500*D1030</f>
        <v>0</v>
      </c>
      <c r="H1030" s="59">
        <f>ABS(C1030-ROUND(C1030,0))+ABS(D1030-ROUND(D1030,0))</f>
        <v>0</v>
      </c>
      <c r="I1030" s="60"/>
    </row>
    <row r="1031" spans="1:9" ht="12.75">
      <c r="A1031" s="57">
        <v>152</v>
      </c>
      <c r="B1031" s="58">
        <f>Bil!C66</f>
        <v>55</v>
      </c>
      <c r="C1031" s="58">
        <f>Bil!D66</f>
        <v>0</v>
      </c>
      <c r="D1031" s="58">
        <f>Bil!E66</f>
        <v>0</v>
      </c>
      <c r="E1031" s="58">
        <v>0</v>
      </c>
      <c r="F1031" s="58">
        <v>0</v>
      </c>
      <c r="G1031" s="59">
        <f>B1031/1000*C1031+B1031/500*D1031</f>
        <v>0</v>
      </c>
      <c r="H1031" s="59">
        <f>ABS(C1031-ROUND(C1031,0))+ABS(D1031-ROUND(D1031,0))</f>
        <v>0</v>
      </c>
      <c r="I1031" s="60"/>
    </row>
    <row r="1032" spans="1:9" ht="12.75">
      <c r="A1032" s="57">
        <v>152</v>
      </c>
      <c r="B1032" s="58">
        <f>Bil!C67</f>
        <v>56</v>
      </c>
      <c r="C1032" s="58">
        <f>Bil!D67</f>
        <v>0</v>
      </c>
      <c r="D1032" s="58">
        <f>Bil!E67</f>
        <v>0</v>
      </c>
      <c r="E1032" s="58">
        <v>0</v>
      </c>
      <c r="F1032" s="58">
        <v>0</v>
      </c>
      <c r="G1032" s="59">
        <f>B1032/1000*C1032+B1032/500*D1032</f>
        <v>0</v>
      </c>
      <c r="H1032" s="59">
        <f>ABS(C1032-ROUND(C1032,0))+ABS(D1032-ROUND(D1032,0))</f>
        <v>0</v>
      </c>
      <c r="I1032" s="60"/>
    </row>
    <row r="1033" spans="1:9" ht="12.75">
      <c r="A1033" s="57">
        <v>152</v>
      </c>
      <c r="B1033" s="58">
        <f>Bil!C68</f>
        <v>57</v>
      </c>
      <c r="C1033" s="58">
        <f>Bil!D68</f>
        <v>0</v>
      </c>
      <c r="D1033" s="58">
        <f>Bil!E68</f>
        <v>0</v>
      </c>
      <c r="E1033" s="58">
        <v>0</v>
      </c>
      <c r="F1033" s="58">
        <v>0</v>
      </c>
      <c r="G1033" s="59">
        <f>B1033/1000*C1033+B1033/500*D1033</f>
        <v>0</v>
      </c>
      <c r="H1033" s="59">
        <f>ABS(C1033-ROUND(C1033,0))+ABS(D1033-ROUND(D1033,0))</f>
        <v>0</v>
      </c>
      <c r="I1033" s="60"/>
    </row>
    <row r="1034" spans="1:9" ht="12.75">
      <c r="A1034" s="57">
        <v>152</v>
      </c>
      <c r="B1034" s="58">
        <f>Bil!C69</f>
        <v>58</v>
      </c>
      <c r="C1034" s="58">
        <f>Bil!D69</f>
        <v>0</v>
      </c>
      <c r="D1034" s="58">
        <f>Bil!E69</f>
        <v>0</v>
      </c>
      <c r="E1034" s="58">
        <v>0</v>
      </c>
      <c r="F1034" s="58">
        <v>0</v>
      </c>
      <c r="G1034" s="59">
        <f>B1034/1000*C1034+B1034/500*D1034</f>
        <v>0</v>
      </c>
      <c r="H1034" s="59">
        <f>ABS(C1034-ROUND(C1034,0))+ABS(D1034-ROUND(D1034,0))</f>
        <v>0</v>
      </c>
      <c r="I1034" s="60"/>
    </row>
    <row r="1035" spans="1:9" ht="12.75">
      <c r="A1035" s="57">
        <v>152</v>
      </c>
      <c r="B1035" s="58">
        <f>Bil!C70</f>
        <v>59</v>
      </c>
      <c r="C1035" s="58">
        <f>Bil!D70</f>
        <v>0</v>
      </c>
      <c r="D1035" s="58">
        <f>Bil!E70</f>
        <v>0</v>
      </c>
      <c r="E1035" s="58">
        <v>0</v>
      </c>
      <c r="F1035" s="58">
        <v>0</v>
      </c>
      <c r="G1035" s="59">
        <f>B1035/1000*C1035+B1035/500*D1035</f>
        <v>0</v>
      </c>
      <c r="H1035" s="59">
        <f>ABS(C1035-ROUND(C1035,0))+ABS(D1035-ROUND(D1035,0))</f>
        <v>0</v>
      </c>
      <c r="I1035" s="60"/>
    </row>
    <row r="1036" spans="1:9" ht="12.75">
      <c r="A1036" s="57">
        <v>152</v>
      </c>
      <c r="B1036" s="58">
        <f>Bil!C71</f>
        <v>60</v>
      </c>
      <c r="C1036" s="58">
        <f>Bil!D71</f>
        <v>0</v>
      </c>
      <c r="D1036" s="58">
        <f>Bil!E71</f>
        <v>0</v>
      </c>
      <c r="E1036" s="58">
        <v>0</v>
      </c>
      <c r="F1036" s="58">
        <v>0</v>
      </c>
      <c r="G1036" s="59">
        <f>B1036/1000*C1036+B1036/500*D1036</f>
        <v>0</v>
      </c>
      <c r="H1036" s="59">
        <f>ABS(C1036-ROUND(C1036,0))+ABS(D1036-ROUND(D1036,0))</f>
        <v>0</v>
      </c>
      <c r="I1036" s="60"/>
    </row>
    <row r="1037" spans="1:9" ht="12.75">
      <c r="A1037" s="57">
        <v>152</v>
      </c>
      <c r="B1037" s="58">
        <f>Bil!C72</f>
        <v>61</v>
      </c>
      <c r="C1037" s="58">
        <f>Bil!D72</f>
        <v>0</v>
      </c>
      <c r="D1037" s="58">
        <f>Bil!E72</f>
        <v>0</v>
      </c>
      <c r="E1037" s="58">
        <v>0</v>
      </c>
      <c r="F1037" s="58">
        <v>0</v>
      </c>
      <c r="G1037" s="59">
        <f>B1037/1000*C1037+B1037/500*D1037</f>
        <v>0</v>
      </c>
      <c r="H1037" s="59">
        <f>ABS(C1037-ROUND(C1037,0))+ABS(D1037-ROUND(D1037,0))</f>
        <v>0</v>
      </c>
      <c r="I1037" s="60"/>
    </row>
    <row r="1038" spans="1:9" ht="12.75">
      <c r="A1038" s="57">
        <v>152</v>
      </c>
      <c r="B1038" s="58">
        <f>Bil!C73</f>
        <v>62</v>
      </c>
      <c r="C1038" s="58">
        <f>Bil!D73</f>
        <v>0</v>
      </c>
      <c r="D1038" s="58">
        <f>Bil!E73</f>
        <v>0</v>
      </c>
      <c r="E1038" s="58">
        <v>0</v>
      </c>
      <c r="F1038" s="58">
        <v>0</v>
      </c>
      <c r="G1038" s="59">
        <f>B1038/1000*C1038+B1038/500*D1038</f>
        <v>0</v>
      </c>
      <c r="H1038" s="59">
        <f>ABS(C1038-ROUND(C1038,0))+ABS(D1038-ROUND(D1038,0))</f>
        <v>0</v>
      </c>
      <c r="I1038" s="60"/>
    </row>
    <row r="1039" spans="1:9" ht="12.75">
      <c r="A1039" s="57">
        <v>152</v>
      </c>
      <c r="B1039" s="58">
        <f>Bil!C74</f>
        <v>63</v>
      </c>
      <c r="C1039" s="58">
        <f>Bil!D74</f>
        <v>36392468</v>
      </c>
      <c r="D1039" s="58">
        <f>Bil!E74</f>
        <v>32295892</v>
      </c>
      <c r="E1039" s="58">
        <v>0</v>
      </c>
      <c r="F1039" s="58">
        <v>0</v>
      </c>
      <c r="G1039" s="59">
        <f>B1039/1000*C1039+B1039/500*D1039</f>
        <v>6362007.8760000002</v>
      </c>
      <c r="H1039" s="59">
        <f>ABS(C1039-ROUND(C1039,0))+ABS(D1039-ROUND(D1039,0))</f>
        <v>0</v>
      </c>
      <c r="I1039" s="60"/>
    </row>
    <row r="1040" spans="1:9" ht="12.75">
      <c r="A1040" s="57">
        <v>152</v>
      </c>
      <c r="B1040" s="58">
        <f>Bil!C75</f>
        <v>64</v>
      </c>
      <c r="C1040" s="58">
        <f>Bil!D75</f>
        <v>772658</v>
      </c>
      <c r="D1040" s="58">
        <f>Bil!E75</f>
        <v>173326</v>
      </c>
      <c r="E1040" s="58">
        <v>0</v>
      </c>
      <c r="F1040" s="58">
        <v>0</v>
      </c>
      <c r="G1040" s="59">
        <f>B1040/1000*C1040+B1040/500*D1040</f>
        <v>71635.839999999997</v>
      </c>
      <c r="H1040" s="59">
        <f>ABS(C1040-ROUND(C1040,0))+ABS(D1040-ROUND(D1040,0))</f>
        <v>0</v>
      </c>
      <c r="I1040" s="60"/>
    </row>
    <row r="1041" spans="1:9" ht="12.75">
      <c r="A1041" s="57">
        <v>152</v>
      </c>
      <c r="B1041" s="58">
        <f>Bil!C76</f>
        <v>65</v>
      </c>
      <c r="C1041" s="58">
        <f>Bil!D76</f>
        <v>770658</v>
      </c>
      <c r="D1041" s="58">
        <f>Bil!E76</f>
        <v>164384</v>
      </c>
      <c r="E1041" s="58">
        <v>0</v>
      </c>
      <c r="F1041" s="58">
        <v>0</v>
      </c>
      <c r="G1041" s="59">
        <f t="shared" si="34" ref="G1041:G1104">B1041/1000*C1041+B1041/500*D1041</f>
        <v>71462.690000000002</v>
      </c>
      <c r="H1041" s="59">
        <f>ABS(C1041-ROUND(C1041,0))+ABS(D1041-ROUND(D1041,0))</f>
        <v>0</v>
      </c>
      <c r="I1041" s="60"/>
    </row>
    <row r="1042" spans="1:9" ht="12.75">
      <c r="A1042" s="57">
        <v>152</v>
      </c>
      <c r="B1042" s="58">
        <f>Bil!C77</f>
        <v>66</v>
      </c>
      <c r="C1042" s="58">
        <f>Bil!D77</f>
        <v>0</v>
      </c>
      <c r="D1042" s="58">
        <f>Bil!E77</f>
        <v>0</v>
      </c>
      <c r="E1042" s="58">
        <v>0</v>
      </c>
      <c r="F1042" s="58">
        <v>0</v>
      </c>
      <c r="G1042" s="59">
        <f>B1042/1000*C1042+B1042/500*D1042</f>
        <v>0</v>
      </c>
      <c r="H1042" s="59">
        <f>ABS(C1042-ROUND(C1042,0))+ABS(D1042-ROUND(D1042,0))</f>
        <v>0</v>
      </c>
      <c r="I1042" s="60"/>
    </row>
    <row r="1043" spans="1:9" ht="12.75">
      <c r="A1043" s="57">
        <v>152</v>
      </c>
      <c r="B1043" s="58">
        <f>Bil!C78</f>
        <v>67</v>
      </c>
      <c r="C1043" s="58">
        <f>Bil!D78</f>
        <v>746536</v>
      </c>
      <c r="D1043" s="58">
        <f>Bil!E78</f>
        <v>164384</v>
      </c>
      <c r="E1043" s="58">
        <v>0</v>
      </c>
      <c r="F1043" s="58">
        <v>0</v>
      </c>
      <c r="G1043" s="59">
        <f>B1043/1000*C1043+B1043/500*D1043</f>
        <v>72045.368000000002</v>
      </c>
      <c r="H1043" s="59">
        <f>ABS(C1043-ROUND(C1043,0))+ABS(D1043-ROUND(D1043,0))</f>
        <v>0</v>
      </c>
      <c r="I1043" s="60"/>
    </row>
    <row r="1044" spans="1:9" ht="12.75">
      <c r="A1044" s="57">
        <v>152</v>
      </c>
      <c r="B1044" s="58">
        <f>Bil!C79</f>
        <v>68</v>
      </c>
      <c r="C1044" s="58">
        <f>Bil!D79</f>
        <v>0</v>
      </c>
      <c r="D1044" s="58">
        <f>Bil!E79</f>
        <v>0</v>
      </c>
      <c r="E1044" s="58">
        <v>0</v>
      </c>
      <c r="F1044" s="58">
        <v>0</v>
      </c>
      <c r="G1044" s="59">
        <f>B1044/1000*C1044+B1044/500*D1044</f>
        <v>0</v>
      </c>
      <c r="H1044" s="59">
        <f>ABS(C1044-ROUND(C1044,0))+ABS(D1044-ROUND(D1044,0))</f>
        <v>0</v>
      </c>
      <c r="I1044" s="60"/>
    </row>
    <row r="1045" spans="1:9" ht="12.75">
      <c r="A1045" s="57">
        <v>152</v>
      </c>
      <c r="B1045" s="58">
        <f>Bil!C80</f>
        <v>69</v>
      </c>
      <c r="C1045" s="58">
        <f>Bil!D80</f>
        <v>24122</v>
      </c>
      <c r="D1045" s="58">
        <f>Bil!E80</f>
        <v>0</v>
      </c>
      <c r="E1045" s="58">
        <v>0</v>
      </c>
      <c r="F1045" s="58">
        <v>0</v>
      </c>
      <c r="G1045" s="59">
        <f>B1045/1000*C1045+B1045/500*D1045</f>
        <v>1664.4180000000001</v>
      </c>
      <c r="H1045" s="59">
        <f>ABS(C1045-ROUND(C1045,0))+ABS(D1045-ROUND(D1045,0))</f>
        <v>0</v>
      </c>
      <c r="I1045" s="60"/>
    </row>
    <row r="1046" spans="1:9" ht="12.75">
      <c r="A1046" s="57">
        <v>152</v>
      </c>
      <c r="B1046" s="58">
        <f>Bil!C81</f>
        <v>70</v>
      </c>
      <c r="C1046" s="58">
        <f>Bil!D81</f>
        <v>0</v>
      </c>
      <c r="D1046" s="58">
        <f>Bil!E81</f>
        <v>0</v>
      </c>
      <c r="E1046" s="58">
        <v>0</v>
      </c>
      <c r="F1046" s="58">
        <v>0</v>
      </c>
      <c r="G1046" s="59">
        <f>B1046/1000*C1046+B1046/500*D1046</f>
        <v>0</v>
      </c>
      <c r="H1046" s="59">
        <f>ABS(C1046-ROUND(C1046,0))+ABS(D1046-ROUND(D1046,0))</f>
        <v>0</v>
      </c>
      <c r="I1046" s="60"/>
    </row>
    <row r="1047" spans="1:9" ht="12.75">
      <c r="A1047" s="57">
        <v>152</v>
      </c>
      <c r="B1047" s="58">
        <f>Bil!C82</f>
        <v>71</v>
      </c>
      <c r="C1047" s="58">
        <f>Bil!D82</f>
        <v>2000</v>
      </c>
      <c r="D1047" s="58">
        <f>Bil!E82</f>
        <v>8942</v>
      </c>
      <c r="E1047" s="58">
        <v>0</v>
      </c>
      <c r="F1047" s="58">
        <v>0</v>
      </c>
      <c r="G1047" s="59">
        <f>B1047/1000*C1047+B1047/500*D1047</f>
        <v>1411.7639999999999</v>
      </c>
      <c r="H1047" s="59">
        <f>ABS(C1047-ROUND(C1047,0))+ABS(D1047-ROUND(D1047,0))</f>
        <v>0</v>
      </c>
      <c r="I1047" s="60"/>
    </row>
    <row r="1048" spans="1:9" ht="12.75">
      <c r="A1048" s="57">
        <v>152</v>
      </c>
      <c r="B1048" s="58">
        <f>Bil!C83</f>
        <v>72</v>
      </c>
      <c r="C1048" s="58">
        <f>Bil!D83</f>
        <v>0</v>
      </c>
      <c r="D1048" s="58">
        <f>Bil!E83</f>
        <v>0</v>
      </c>
      <c r="E1048" s="58">
        <v>0</v>
      </c>
      <c r="F1048" s="58">
        <v>0</v>
      </c>
      <c r="G1048" s="59">
        <f>B1048/1000*C1048+B1048/500*D1048</f>
        <v>0</v>
      </c>
      <c r="H1048" s="59">
        <f>ABS(C1048-ROUND(C1048,0))+ABS(D1048-ROUND(D1048,0))</f>
        <v>0</v>
      </c>
      <c r="I1048" s="60"/>
    </row>
    <row r="1049" spans="1:9" ht="12.75">
      <c r="A1049" s="57">
        <v>152</v>
      </c>
      <c r="B1049" s="58">
        <f>Bil!C84</f>
        <v>73</v>
      </c>
      <c r="C1049" s="58">
        <f>Bil!D84</f>
        <v>87745</v>
      </c>
      <c r="D1049" s="58">
        <f>Bil!E84</f>
        <v>81395</v>
      </c>
      <c r="E1049" s="58">
        <v>0</v>
      </c>
      <c r="F1049" s="58">
        <v>0</v>
      </c>
      <c r="G1049" s="59">
        <f>B1049/1000*C1049+B1049/500*D1049</f>
        <v>18289.055</v>
      </c>
      <c r="H1049" s="59">
        <f>ABS(C1049-ROUND(C1049,0))+ABS(D1049-ROUND(D1049,0))</f>
        <v>0</v>
      </c>
      <c r="I1049" s="60"/>
    </row>
    <row r="1050" spans="1:9" ht="12.75">
      <c r="A1050" s="57">
        <v>152</v>
      </c>
      <c r="B1050" s="58">
        <f>Bil!C85</f>
        <v>74</v>
      </c>
      <c r="C1050" s="58">
        <f>Bil!D85</f>
        <v>0</v>
      </c>
      <c r="D1050" s="58">
        <f>Bil!E85</f>
        <v>0</v>
      </c>
      <c r="E1050" s="58">
        <v>0</v>
      </c>
      <c r="F1050" s="58">
        <v>0</v>
      </c>
      <c r="G1050" s="59">
        <f>B1050/1000*C1050+B1050/500*D1050</f>
        <v>0</v>
      </c>
      <c r="H1050" s="59">
        <f>ABS(C1050-ROUND(C1050,0))+ABS(D1050-ROUND(D1050,0))</f>
        <v>0</v>
      </c>
      <c r="I1050" s="60"/>
    </row>
    <row r="1051" spans="1:9" ht="12.75">
      <c r="A1051" s="57">
        <v>152</v>
      </c>
      <c r="B1051" s="58">
        <f>Bil!C86</f>
        <v>75</v>
      </c>
      <c r="C1051" s="58">
        <f>Bil!D86</f>
        <v>0</v>
      </c>
      <c r="D1051" s="58">
        <f>Bil!E86</f>
        <v>0</v>
      </c>
      <c r="E1051" s="58">
        <v>0</v>
      </c>
      <c r="F1051" s="58">
        <v>0</v>
      </c>
      <c r="G1051" s="59">
        <f>B1051/1000*C1051+B1051/500*D1051</f>
        <v>0</v>
      </c>
      <c r="H1051" s="59">
        <f>ABS(C1051-ROUND(C1051,0))+ABS(D1051-ROUND(D1051,0))</f>
        <v>0</v>
      </c>
      <c r="I1051" s="60"/>
    </row>
    <row r="1052" spans="1:9" ht="12.75">
      <c r="A1052" s="57">
        <v>152</v>
      </c>
      <c r="B1052" s="58">
        <f>Bil!C87</f>
        <v>76</v>
      </c>
      <c r="C1052" s="58">
        <f>Bil!D87</f>
        <v>0</v>
      </c>
      <c r="D1052" s="58">
        <f>Bil!E87</f>
        <v>0</v>
      </c>
      <c r="E1052" s="58">
        <v>0</v>
      </c>
      <c r="F1052" s="58">
        <v>0</v>
      </c>
      <c r="G1052" s="59">
        <f>B1052/1000*C1052+B1052/500*D1052</f>
        <v>0</v>
      </c>
      <c r="H1052" s="59">
        <f>ABS(C1052-ROUND(C1052,0))+ABS(D1052-ROUND(D1052,0))</f>
        <v>0</v>
      </c>
      <c r="I1052" s="60"/>
    </row>
    <row r="1053" spans="1:9" ht="12.75">
      <c r="A1053" s="57">
        <v>152</v>
      </c>
      <c r="B1053" s="58">
        <f>Bil!C88</f>
        <v>77</v>
      </c>
      <c r="C1053" s="58">
        <f>Bil!D88</f>
        <v>0</v>
      </c>
      <c r="D1053" s="58">
        <f>Bil!E88</f>
        <v>0</v>
      </c>
      <c r="E1053" s="58">
        <v>0</v>
      </c>
      <c r="F1053" s="58">
        <v>0</v>
      </c>
      <c r="G1053" s="59">
        <f>B1053/1000*C1053+B1053/500*D1053</f>
        <v>0</v>
      </c>
      <c r="H1053" s="59">
        <f>ABS(C1053-ROUND(C1053,0))+ABS(D1053-ROUND(D1053,0))</f>
        <v>0</v>
      </c>
      <c r="I1053" s="60"/>
    </row>
    <row r="1054" spans="1:9" ht="12.75">
      <c r="A1054" s="57">
        <v>152</v>
      </c>
      <c r="B1054" s="58">
        <f>Bil!C89</f>
        <v>78</v>
      </c>
      <c r="C1054" s="58">
        <f>Bil!D89</f>
        <v>0</v>
      </c>
      <c r="D1054" s="58">
        <f>Bil!E89</f>
        <v>0</v>
      </c>
      <c r="E1054" s="58">
        <v>0</v>
      </c>
      <c r="F1054" s="58">
        <v>0</v>
      </c>
      <c r="G1054" s="59">
        <f>B1054/1000*C1054+B1054/500*D1054</f>
        <v>0</v>
      </c>
      <c r="H1054" s="59">
        <f>ABS(C1054-ROUND(C1054,0))+ABS(D1054-ROUND(D1054,0))</f>
        <v>0</v>
      </c>
      <c r="I1054" s="60"/>
    </row>
    <row r="1055" spans="1:9" ht="12.75">
      <c r="A1055" s="57">
        <v>152</v>
      </c>
      <c r="B1055" s="58">
        <f>Bil!C90</f>
        <v>79</v>
      </c>
      <c r="C1055" s="58">
        <f>Bil!D90</f>
        <v>0</v>
      </c>
      <c r="D1055" s="58">
        <f>Bil!E90</f>
        <v>0</v>
      </c>
      <c r="E1055" s="58">
        <v>0</v>
      </c>
      <c r="F1055" s="58">
        <v>0</v>
      </c>
      <c r="G1055" s="59">
        <f>B1055/1000*C1055+B1055/500*D1055</f>
        <v>0</v>
      </c>
      <c r="H1055" s="59">
        <f>ABS(C1055-ROUND(C1055,0))+ABS(D1055-ROUND(D1055,0))</f>
        <v>0</v>
      </c>
      <c r="I1055" s="60"/>
    </row>
    <row r="1056" spans="1:9" ht="12.75">
      <c r="A1056" s="57">
        <v>152</v>
      </c>
      <c r="B1056" s="58">
        <f>Bil!C91</f>
        <v>80</v>
      </c>
      <c r="C1056" s="58">
        <f>Bil!D91</f>
        <v>87745</v>
      </c>
      <c r="D1056" s="58">
        <f>Bil!E91</f>
        <v>81395</v>
      </c>
      <c r="E1056" s="58">
        <v>0</v>
      </c>
      <c r="F1056" s="58">
        <v>0</v>
      </c>
      <c r="G1056" s="59">
        <f>B1056/1000*C1056+B1056/500*D1056</f>
        <v>20042.800000000003</v>
      </c>
      <c r="H1056" s="59">
        <f>ABS(C1056-ROUND(C1056,0))+ABS(D1056-ROUND(D1056,0))</f>
        <v>0</v>
      </c>
      <c r="I1056" s="60"/>
    </row>
    <row r="1057" spans="1:9" ht="12.75">
      <c r="A1057" s="57">
        <v>152</v>
      </c>
      <c r="B1057" s="58">
        <f>Bil!C92</f>
        <v>81</v>
      </c>
      <c r="C1057" s="58">
        <f>Bil!D92</f>
        <v>0</v>
      </c>
      <c r="D1057" s="58">
        <f>Bil!E92</f>
        <v>0</v>
      </c>
      <c r="E1057" s="58">
        <v>0</v>
      </c>
      <c r="F1057" s="58">
        <v>0</v>
      </c>
      <c r="G1057" s="59">
        <f>B1057/1000*C1057+B1057/500*D1057</f>
        <v>0</v>
      </c>
      <c r="H1057" s="59">
        <f>ABS(C1057-ROUND(C1057,0))+ABS(D1057-ROUND(D1057,0))</f>
        <v>0</v>
      </c>
      <c r="I1057" s="60"/>
    </row>
    <row r="1058" spans="1:9" ht="12.75">
      <c r="A1058" s="57">
        <v>152</v>
      </c>
      <c r="B1058" s="58">
        <f>Bil!C93</f>
        <v>82</v>
      </c>
      <c r="C1058" s="58">
        <f>Bil!D93</f>
        <v>0</v>
      </c>
      <c r="D1058" s="58">
        <f>Bil!E93</f>
        <v>0</v>
      </c>
      <c r="E1058" s="58">
        <v>0</v>
      </c>
      <c r="F1058" s="58">
        <v>0</v>
      </c>
      <c r="G1058" s="59">
        <f>B1058/1000*C1058+B1058/500*D1058</f>
        <v>0</v>
      </c>
      <c r="H1058" s="59">
        <f>ABS(C1058-ROUND(C1058,0))+ABS(D1058-ROUND(D1058,0))</f>
        <v>0</v>
      </c>
      <c r="I1058" s="60"/>
    </row>
    <row r="1059" spans="1:9" ht="12.75">
      <c r="A1059" s="57">
        <v>152</v>
      </c>
      <c r="B1059" s="58">
        <f>Bil!C94</f>
        <v>83</v>
      </c>
      <c r="C1059" s="58">
        <f>Bil!D94</f>
        <v>0</v>
      </c>
      <c r="D1059" s="58">
        <f>Bil!E94</f>
        <v>0</v>
      </c>
      <c r="E1059" s="58">
        <v>0</v>
      </c>
      <c r="F1059" s="58">
        <v>0</v>
      </c>
      <c r="G1059" s="59">
        <f>B1059/1000*C1059+B1059/500*D1059</f>
        <v>0</v>
      </c>
      <c r="H1059" s="59">
        <f>ABS(C1059-ROUND(C1059,0))+ABS(D1059-ROUND(D1059,0))</f>
        <v>0</v>
      </c>
      <c r="I1059" s="60"/>
    </row>
    <row r="1060" spans="1:9" ht="12.75">
      <c r="A1060" s="57">
        <v>152</v>
      </c>
      <c r="B1060" s="58">
        <f>Bil!C95</f>
        <v>84</v>
      </c>
      <c r="C1060" s="58">
        <f>Bil!D95</f>
        <v>0</v>
      </c>
      <c r="D1060" s="58">
        <f>Bil!E95</f>
        <v>0</v>
      </c>
      <c r="E1060" s="58">
        <v>0</v>
      </c>
      <c r="F1060" s="58">
        <v>0</v>
      </c>
      <c r="G1060" s="59">
        <f>B1060/1000*C1060+B1060/500*D1060</f>
        <v>0</v>
      </c>
      <c r="H1060" s="59">
        <f>ABS(C1060-ROUND(C1060,0))+ABS(D1060-ROUND(D1060,0))</f>
        <v>0</v>
      </c>
      <c r="I1060" s="60"/>
    </row>
    <row r="1061" spans="1:9" ht="12.75">
      <c r="A1061" s="57">
        <v>152</v>
      </c>
      <c r="B1061" s="58">
        <f>Bil!C96</f>
        <v>85</v>
      </c>
      <c r="C1061" s="58">
        <f>Bil!D96</f>
        <v>0</v>
      </c>
      <c r="D1061" s="58">
        <f>Bil!E96</f>
        <v>0</v>
      </c>
      <c r="E1061" s="58">
        <v>0</v>
      </c>
      <c r="F1061" s="58">
        <v>0</v>
      </c>
      <c r="G1061" s="59">
        <f>B1061/1000*C1061+B1061/500*D1061</f>
        <v>0</v>
      </c>
      <c r="H1061" s="59">
        <f>ABS(C1061-ROUND(C1061,0))+ABS(D1061-ROUND(D1061,0))</f>
        <v>0</v>
      </c>
      <c r="I1061" s="60"/>
    </row>
    <row r="1062" spans="1:9" ht="12.75">
      <c r="A1062" s="57">
        <v>152</v>
      </c>
      <c r="B1062" s="58">
        <f>Bil!C97</f>
        <v>86</v>
      </c>
      <c r="C1062" s="58">
        <f>Bil!D97</f>
        <v>0</v>
      </c>
      <c r="D1062" s="58">
        <f>Bil!E97</f>
        <v>0</v>
      </c>
      <c r="E1062" s="58">
        <v>0</v>
      </c>
      <c r="F1062" s="58">
        <v>0</v>
      </c>
      <c r="G1062" s="59">
        <f>B1062/1000*C1062+B1062/500*D1062</f>
        <v>0</v>
      </c>
      <c r="H1062" s="59">
        <f>ABS(C1062-ROUND(C1062,0))+ABS(D1062-ROUND(D1062,0))</f>
        <v>0</v>
      </c>
      <c r="I1062" s="60"/>
    </row>
    <row r="1063" spans="1:9" ht="12.75">
      <c r="A1063" s="57">
        <v>152</v>
      </c>
      <c r="B1063" s="58">
        <f>Bil!C98</f>
        <v>87</v>
      </c>
      <c r="C1063" s="58">
        <f>Bil!D98</f>
        <v>0</v>
      </c>
      <c r="D1063" s="58">
        <f>Bil!E98</f>
        <v>0</v>
      </c>
      <c r="E1063" s="58">
        <v>0</v>
      </c>
      <c r="F1063" s="58">
        <v>0</v>
      </c>
      <c r="G1063" s="59">
        <f>B1063/1000*C1063+B1063/500*D1063</f>
        <v>0</v>
      </c>
      <c r="H1063" s="59">
        <f>ABS(C1063-ROUND(C1063,0))+ABS(D1063-ROUND(D1063,0))</f>
        <v>0</v>
      </c>
      <c r="I1063" s="60"/>
    </row>
    <row r="1064" spans="1:9" ht="12.75">
      <c r="A1064" s="57">
        <v>152</v>
      </c>
      <c r="B1064" s="58">
        <f>Bil!C99</f>
        <v>88</v>
      </c>
      <c r="C1064" s="58">
        <f>Bil!D99</f>
        <v>0</v>
      </c>
      <c r="D1064" s="58">
        <f>Bil!E99</f>
        <v>0</v>
      </c>
      <c r="E1064" s="58">
        <v>0</v>
      </c>
      <c r="F1064" s="58">
        <v>0</v>
      </c>
      <c r="G1064" s="59">
        <f>B1064/1000*C1064+B1064/500*D1064</f>
        <v>0</v>
      </c>
      <c r="H1064" s="59">
        <f>ABS(C1064-ROUND(C1064,0))+ABS(D1064-ROUND(D1064,0))</f>
        <v>0</v>
      </c>
      <c r="I1064" s="60"/>
    </row>
    <row r="1065" spans="1:9" ht="12.75">
      <c r="A1065" s="57">
        <v>152</v>
      </c>
      <c r="B1065" s="58">
        <f>Bil!C100</f>
        <v>89</v>
      </c>
      <c r="C1065" s="58">
        <f>Bil!D100</f>
        <v>0</v>
      </c>
      <c r="D1065" s="58">
        <f>Bil!E100</f>
        <v>0</v>
      </c>
      <c r="E1065" s="58">
        <v>0</v>
      </c>
      <c r="F1065" s="58">
        <v>0</v>
      </c>
      <c r="G1065" s="59">
        <f>B1065/1000*C1065+B1065/500*D1065</f>
        <v>0</v>
      </c>
      <c r="H1065" s="59">
        <f>ABS(C1065-ROUND(C1065,0))+ABS(D1065-ROUND(D1065,0))</f>
        <v>0</v>
      </c>
      <c r="I1065" s="60"/>
    </row>
    <row r="1066" spans="1:9" ht="12.75">
      <c r="A1066" s="57">
        <v>152</v>
      </c>
      <c r="B1066" s="58">
        <f>Bil!C101</f>
        <v>90</v>
      </c>
      <c r="C1066" s="58">
        <f>Bil!D101</f>
        <v>0</v>
      </c>
      <c r="D1066" s="58">
        <f>Bil!E101</f>
        <v>0</v>
      </c>
      <c r="E1066" s="58">
        <v>0</v>
      </c>
      <c r="F1066" s="58">
        <v>0</v>
      </c>
      <c r="G1066" s="59">
        <f>B1066/1000*C1066+B1066/500*D1066</f>
        <v>0</v>
      </c>
      <c r="H1066" s="59">
        <f>ABS(C1066-ROUND(C1066,0))+ABS(D1066-ROUND(D1066,0))</f>
        <v>0</v>
      </c>
      <c r="I1066" s="60"/>
    </row>
    <row r="1067" spans="1:9" ht="12.75">
      <c r="A1067" s="57">
        <v>152</v>
      </c>
      <c r="B1067" s="58">
        <f>Bil!C102</f>
        <v>91</v>
      </c>
      <c r="C1067" s="58">
        <f>Bil!D102</f>
        <v>0</v>
      </c>
      <c r="D1067" s="58">
        <f>Bil!E102</f>
        <v>0</v>
      </c>
      <c r="E1067" s="58">
        <v>0</v>
      </c>
      <c r="F1067" s="58">
        <v>0</v>
      </c>
      <c r="G1067" s="59">
        <f>B1067/1000*C1067+B1067/500*D1067</f>
        <v>0</v>
      </c>
      <c r="H1067" s="59">
        <f>ABS(C1067-ROUND(C1067,0))+ABS(D1067-ROUND(D1067,0))</f>
        <v>0</v>
      </c>
      <c r="I1067" s="60"/>
    </row>
    <row r="1068" spans="1:9" ht="12.75">
      <c r="A1068" s="57">
        <v>152</v>
      </c>
      <c r="B1068" s="58">
        <f>Bil!C103</f>
        <v>92</v>
      </c>
      <c r="C1068" s="58">
        <f>Bil!D103</f>
        <v>0</v>
      </c>
      <c r="D1068" s="58">
        <f>Bil!E103</f>
        <v>0</v>
      </c>
      <c r="E1068" s="58">
        <v>0</v>
      </c>
      <c r="F1068" s="58">
        <v>0</v>
      </c>
      <c r="G1068" s="59">
        <f>B1068/1000*C1068+B1068/500*D1068</f>
        <v>0</v>
      </c>
      <c r="H1068" s="59">
        <f>ABS(C1068-ROUND(C1068,0))+ABS(D1068-ROUND(D1068,0))</f>
        <v>0</v>
      </c>
      <c r="I1068" s="60"/>
    </row>
    <row r="1069" spans="1:9" ht="12.75">
      <c r="A1069" s="57">
        <v>152</v>
      </c>
      <c r="B1069" s="58">
        <f>Bil!C104</f>
        <v>93</v>
      </c>
      <c r="C1069" s="58">
        <f>Bil!D104</f>
        <v>0</v>
      </c>
      <c r="D1069" s="58">
        <f>Bil!E104</f>
        <v>0</v>
      </c>
      <c r="E1069" s="58">
        <v>0</v>
      </c>
      <c r="F1069" s="58">
        <v>0</v>
      </c>
      <c r="G1069" s="59">
        <f>B1069/1000*C1069+B1069/500*D1069</f>
        <v>0</v>
      </c>
      <c r="H1069" s="59">
        <f>ABS(C1069-ROUND(C1069,0))+ABS(D1069-ROUND(D1069,0))</f>
        <v>0</v>
      </c>
      <c r="I1069" s="60"/>
    </row>
    <row r="1070" spans="1:9" ht="12.75">
      <c r="A1070" s="57">
        <v>152</v>
      </c>
      <c r="B1070" s="58">
        <f>Bil!C105</f>
        <v>94</v>
      </c>
      <c r="C1070" s="58">
        <f>Bil!D105</f>
        <v>0</v>
      </c>
      <c r="D1070" s="58">
        <f>Bil!E105</f>
        <v>0</v>
      </c>
      <c r="E1070" s="58">
        <v>0</v>
      </c>
      <c r="F1070" s="58">
        <v>0</v>
      </c>
      <c r="G1070" s="59">
        <f>B1070/1000*C1070+B1070/500*D1070</f>
        <v>0</v>
      </c>
      <c r="H1070" s="59">
        <f>ABS(C1070-ROUND(C1070,0))+ABS(D1070-ROUND(D1070,0))</f>
        <v>0</v>
      </c>
      <c r="I1070" s="60"/>
    </row>
    <row r="1071" spans="1:9" ht="12.75">
      <c r="A1071" s="57">
        <v>152</v>
      </c>
      <c r="B1071" s="58">
        <f>Bil!C106</f>
        <v>95</v>
      </c>
      <c r="C1071" s="58">
        <f>Bil!D106</f>
        <v>0</v>
      </c>
      <c r="D1071" s="58">
        <f>Bil!E106</f>
        <v>0</v>
      </c>
      <c r="E1071" s="58">
        <v>0</v>
      </c>
      <c r="F1071" s="58">
        <v>0</v>
      </c>
      <c r="G1071" s="59">
        <f>B1071/1000*C1071+B1071/500*D1071</f>
        <v>0</v>
      </c>
      <c r="H1071" s="59">
        <f>ABS(C1071-ROUND(C1071,0))+ABS(D1071-ROUND(D1071,0))</f>
        <v>0</v>
      </c>
      <c r="I1071" s="60"/>
    </row>
    <row r="1072" spans="1:9" ht="12.75">
      <c r="A1072" s="57">
        <v>152</v>
      </c>
      <c r="B1072" s="58">
        <f>Bil!C107</f>
        <v>96</v>
      </c>
      <c r="C1072" s="58">
        <f>Bil!D107</f>
        <v>0</v>
      </c>
      <c r="D1072" s="58">
        <f>Bil!E107</f>
        <v>0</v>
      </c>
      <c r="E1072" s="58">
        <v>0</v>
      </c>
      <c r="F1072" s="58">
        <v>0</v>
      </c>
      <c r="G1072" s="59">
        <f>B1072/1000*C1072+B1072/500*D1072</f>
        <v>0</v>
      </c>
      <c r="H1072" s="59">
        <f>ABS(C1072-ROUND(C1072,0))+ABS(D1072-ROUND(D1072,0))</f>
        <v>0</v>
      </c>
      <c r="I1072" s="60"/>
    </row>
    <row r="1073" spans="1:9" ht="12.75">
      <c r="A1073" s="57">
        <v>152</v>
      </c>
      <c r="B1073" s="58">
        <f>Bil!C108</f>
        <v>97</v>
      </c>
      <c r="C1073" s="58">
        <f>Bil!D108</f>
        <v>0</v>
      </c>
      <c r="D1073" s="58">
        <f>Bil!E108</f>
        <v>0</v>
      </c>
      <c r="E1073" s="58">
        <v>0</v>
      </c>
      <c r="F1073" s="58">
        <v>0</v>
      </c>
      <c r="G1073" s="59">
        <f>B1073/1000*C1073+B1073/500*D1073</f>
        <v>0</v>
      </c>
      <c r="H1073" s="59">
        <f>ABS(C1073-ROUND(C1073,0))+ABS(D1073-ROUND(D1073,0))</f>
        <v>0</v>
      </c>
      <c r="I1073" s="60"/>
    </row>
    <row r="1074" spans="1:9" ht="12.75">
      <c r="A1074" s="57">
        <v>152</v>
      </c>
      <c r="B1074" s="58">
        <f>Bil!C109</f>
        <v>98</v>
      </c>
      <c r="C1074" s="58">
        <f>Bil!D109</f>
        <v>0</v>
      </c>
      <c r="D1074" s="58">
        <f>Bil!E109</f>
        <v>0</v>
      </c>
      <c r="E1074" s="58">
        <v>0</v>
      </c>
      <c r="F1074" s="58">
        <v>0</v>
      </c>
      <c r="G1074" s="59">
        <f>B1074/1000*C1074+B1074/500*D1074</f>
        <v>0</v>
      </c>
      <c r="H1074" s="59">
        <f>ABS(C1074-ROUND(C1074,0))+ABS(D1074-ROUND(D1074,0))</f>
        <v>0</v>
      </c>
      <c r="I1074" s="60"/>
    </row>
    <row r="1075" spans="1:9" ht="12.75">
      <c r="A1075" s="57">
        <v>152</v>
      </c>
      <c r="B1075" s="58">
        <f>Bil!C110</f>
        <v>99</v>
      </c>
      <c r="C1075" s="58">
        <f>Bil!D110</f>
        <v>0</v>
      </c>
      <c r="D1075" s="58">
        <f>Bil!E110</f>
        <v>0</v>
      </c>
      <c r="E1075" s="58">
        <v>0</v>
      </c>
      <c r="F1075" s="58">
        <v>0</v>
      </c>
      <c r="G1075" s="59">
        <f>B1075/1000*C1075+B1075/500*D1075</f>
        <v>0</v>
      </c>
      <c r="H1075" s="59">
        <f>ABS(C1075-ROUND(C1075,0))+ABS(D1075-ROUND(D1075,0))</f>
        <v>0</v>
      </c>
      <c r="I1075" s="60"/>
    </row>
    <row r="1076" spans="1:9" ht="12.75">
      <c r="A1076" s="57">
        <v>152</v>
      </c>
      <c r="B1076" s="58">
        <f>Bil!C111</f>
        <v>100</v>
      </c>
      <c r="C1076" s="58">
        <f>Bil!D111</f>
        <v>0</v>
      </c>
      <c r="D1076" s="58">
        <f>Bil!E111</f>
        <v>0</v>
      </c>
      <c r="E1076" s="58">
        <v>0</v>
      </c>
      <c r="F1076" s="58">
        <v>0</v>
      </c>
      <c r="G1076" s="59">
        <f>B1076/1000*C1076+B1076/500*D1076</f>
        <v>0</v>
      </c>
      <c r="H1076" s="59">
        <f>ABS(C1076-ROUND(C1076,0))+ABS(D1076-ROUND(D1076,0))</f>
        <v>0</v>
      </c>
      <c r="I1076" s="60"/>
    </row>
    <row r="1077" spans="1:9" ht="12.75">
      <c r="A1077" s="57">
        <v>152</v>
      </c>
      <c r="B1077" s="58">
        <f>Bil!C112</f>
        <v>101</v>
      </c>
      <c r="C1077" s="58">
        <f>Bil!D112</f>
        <v>0</v>
      </c>
      <c r="D1077" s="58">
        <f>Bil!E112</f>
        <v>0</v>
      </c>
      <c r="E1077" s="58">
        <v>0</v>
      </c>
      <c r="F1077" s="58">
        <v>0</v>
      </c>
      <c r="G1077" s="59">
        <f>B1077/1000*C1077+B1077/500*D1077</f>
        <v>0</v>
      </c>
      <c r="H1077" s="59">
        <f>ABS(C1077-ROUND(C1077,0))+ABS(D1077-ROUND(D1077,0))</f>
        <v>0</v>
      </c>
      <c r="I1077" s="60"/>
    </row>
    <row r="1078" spans="1:9" ht="12.75">
      <c r="A1078" s="57">
        <v>152</v>
      </c>
      <c r="B1078" s="58">
        <f>Bil!C113</f>
        <v>102</v>
      </c>
      <c r="C1078" s="58">
        <f>Bil!D113</f>
        <v>0</v>
      </c>
      <c r="D1078" s="58">
        <f>Bil!E113</f>
        <v>0</v>
      </c>
      <c r="E1078" s="58">
        <v>0</v>
      </c>
      <c r="F1078" s="58">
        <v>0</v>
      </c>
      <c r="G1078" s="59">
        <f>B1078/1000*C1078+B1078/500*D1078</f>
        <v>0</v>
      </c>
      <c r="H1078" s="59">
        <f>ABS(C1078-ROUND(C1078,0))+ABS(D1078-ROUND(D1078,0))</f>
        <v>0</v>
      </c>
      <c r="I1078" s="60"/>
    </row>
    <row r="1079" spans="1:9" ht="12.75">
      <c r="A1079" s="57">
        <v>152</v>
      </c>
      <c r="B1079" s="58">
        <f>Bil!C114</f>
        <v>103</v>
      </c>
      <c r="C1079" s="58">
        <f>Bil!D114</f>
        <v>0</v>
      </c>
      <c r="D1079" s="58">
        <f>Bil!E114</f>
        <v>0</v>
      </c>
      <c r="E1079" s="58">
        <v>0</v>
      </c>
      <c r="F1079" s="58">
        <v>0</v>
      </c>
      <c r="G1079" s="59">
        <f>B1079/1000*C1079+B1079/500*D1079</f>
        <v>0</v>
      </c>
      <c r="H1079" s="59">
        <f>ABS(C1079-ROUND(C1079,0))+ABS(D1079-ROUND(D1079,0))</f>
        <v>0</v>
      </c>
      <c r="I1079" s="60"/>
    </row>
    <row r="1080" spans="1:9" ht="12.75">
      <c r="A1080" s="57">
        <v>152</v>
      </c>
      <c r="B1080" s="58">
        <f>Bil!C115</f>
        <v>104</v>
      </c>
      <c r="C1080" s="58">
        <f>Bil!D115</f>
        <v>0</v>
      </c>
      <c r="D1080" s="58">
        <f>Bil!E115</f>
        <v>0</v>
      </c>
      <c r="E1080" s="58">
        <v>0</v>
      </c>
      <c r="F1080" s="58">
        <v>0</v>
      </c>
      <c r="G1080" s="59">
        <f>B1080/1000*C1080+B1080/500*D1080</f>
        <v>0</v>
      </c>
      <c r="H1080" s="59">
        <f>ABS(C1080-ROUND(C1080,0))+ABS(D1080-ROUND(D1080,0))</f>
        <v>0</v>
      </c>
      <c r="I1080" s="60"/>
    </row>
    <row r="1081" spans="1:9" ht="12.75">
      <c r="A1081" s="57">
        <v>152</v>
      </c>
      <c r="B1081" s="58">
        <f>Bil!C116</f>
        <v>105</v>
      </c>
      <c r="C1081" s="58">
        <f>Bil!D116</f>
        <v>0</v>
      </c>
      <c r="D1081" s="58">
        <f>Bil!E116</f>
        <v>0</v>
      </c>
      <c r="E1081" s="58">
        <v>0</v>
      </c>
      <c r="F1081" s="58">
        <v>0</v>
      </c>
      <c r="G1081" s="59">
        <f>B1081/1000*C1081+B1081/500*D1081</f>
        <v>0</v>
      </c>
      <c r="H1081" s="59">
        <f>ABS(C1081-ROUND(C1081,0))+ABS(D1081-ROUND(D1081,0))</f>
        <v>0</v>
      </c>
      <c r="I1081" s="60"/>
    </row>
    <row r="1082" spans="1:9" ht="12.75">
      <c r="A1082" s="57">
        <v>152</v>
      </c>
      <c r="B1082" s="58">
        <f>Bil!C117</f>
        <v>106</v>
      </c>
      <c r="C1082" s="58">
        <f>Bil!D117</f>
        <v>0</v>
      </c>
      <c r="D1082" s="58">
        <f>Bil!E117</f>
        <v>0</v>
      </c>
      <c r="E1082" s="58">
        <v>0</v>
      </c>
      <c r="F1082" s="58">
        <v>0</v>
      </c>
      <c r="G1082" s="59">
        <f>B1082/1000*C1082+B1082/500*D1082</f>
        <v>0</v>
      </c>
      <c r="H1082" s="59">
        <f>ABS(C1082-ROUND(C1082,0))+ABS(D1082-ROUND(D1082,0))</f>
        <v>0</v>
      </c>
      <c r="I1082" s="60"/>
    </row>
    <row r="1083" spans="1:9" ht="12.75">
      <c r="A1083" s="57">
        <v>152</v>
      </c>
      <c r="B1083" s="58">
        <f>Bil!C118</f>
        <v>107</v>
      </c>
      <c r="C1083" s="58">
        <f>Bil!D118</f>
        <v>0</v>
      </c>
      <c r="D1083" s="58">
        <f>Bil!E118</f>
        <v>0</v>
      </c>
      <c r="E1083" s="58">
        <v>0</v>
      </c>
      <c r="F1083" s="58">
        <v>0</v>
      </c>
      <c r="G1083" s="59">
        <f>B1083/1000*C1083+B1083/500*D1083</f>
        <v>0</v>
      </c>
      <c r="H1083" s="59">
        <f>ABS(C1083-ROUND(C1083,0))+ABS(D1083-ROUND(D1083,0))</f>
        <v>0</v>
      </c>
      <c r="I1083" s="60"/>
    </row>
    <row r="1084" spans="1:9" ht="12.75">
      <c r="A1084" s="57">
        <v>152</v>
      </c>
      <c r="B1084" s="58">
        <f>Bil!C119</f>
        <v>108</v>
      </c>
      <c r="C1084" s="58">
        <f>Bil!D119</f>
        <v>0</v>
      </c>
      <c r="D1084" s="58">
        <f>Bil!E119</f>
        <v>0</v>
      </c>
      <c r="E1084" s="58">
        <v>0</v>
      </c>
      <c r="F1084" s="58">
        <v>0</v>
      </c>
      <c r="G1084" s="59">
        <f>B1084/1000*C1084+B1084/500*D1084</f>
        <v>0</v>
      </c>
      <c r="H1084" s="59">
        <f>ABS(C1084-ROUND(C1084,0))+ABS(D1084-ROUND(D1084,0))</f>
        <v>0</v>
      </c>
      <c r="I1084" s="60"/>
    </row>
    <row r="1085" spans="1:9" ht="12.75">
      <c r="A1085" s="57">
        <v>152</v>
      </c>
      <c r="B1085" s="58">
        <f>Bil!C120</f>
        <v>109</v>
      </c>
      <c r="C1085" s="58">
        <f>Bil!D120</f>
        <v>0</v>
      </c>
      <c r="D1085" s="58">
        <f>Bil!E120</f>
        <v>0</v>
      </c>
      <c r="E1085" s="58">
        <v>0</v>
      </c>
      <c r="F1085" s="58">
        <v>0</v>
      </c>
      <c r="G1085" s="59">
        <f>B1085/1000*C1085+B1085/500*D1085</f>
        <v>0</v>
      </c>
      <c r="H1085" s="59">
        <f>ABS(C1085-ROUND(C1085,0))+ABS(D1085-ROUND(D1085,0))</f>
        <v>0</v>
      </c>
      <c r="I1085" s="60"/>
    </row>
    <row r="1086" spans="1:9" ht="12.75">
      <c r="A1086" s="57">
        <v>152</v>
      </c>
      <c r="B1086" s="58">
        <f>Bil!C121</f>
        <v>110</v>
      </c>
      <c r="C1086" s="58">
        <f>Bil!D121</f>
        <v>0</v>
      </c>
      <c r="D1086" s="58">
        <f>Bil!E121</f>
        <v>0</v>
      </c>
      <c r="E1086" s="58">
        <v>0</v>
      </c>
      <c r="F1086" s="58">
        <v>0</v>
      </c>
      <c r="G1086" s="59">
        <f>B1086/1000*C1086+B1086/500*D1086</f>
        <v>0</v>
      </c>
      <c r="H1086" s="59">
        <f>ABS(C1086-ROUND(C1086,0))+ABS(D1086-ROUND(D1086,0))</f>
        <v>0</v>
      </c>
      <c r="I1086" s="60"/>
    </row>
    <row r="1087" spans="1:9" ht="12.75">
      <c r="A1087" s="57">
        <v>152</v>
      </c>
      <c r="B1087" s="58">
        <f>Bil!C122</f>
        <v>111</v>
      </c>
      <c r="C1087" s="58">
        <f>Bil!D122</f>
        <v>0</v>
      </c>
      <c r="D1087" s="58">
        <f>Bil!E122</f>
        <v>0</v>
      </c>
      <c r="E1087" s="58">
        <v>0</v>
      </c>
      <c r="F1087" s="58">
        <v>0</v>
      </c>
      <c r="G1087" s="59">
        <f>B1087/1000*C1087+B1087/500*D1087</f>
        <v>0</v>
      </c>
      <c r="H1087" s="59">
        <f>ABS(C1087-ROUND(C1087,0))+ABS(D1087-ROUND(D1087,0))</f>
        <v>0</v>
      </c>
      <c r="I1087" s="60"/>
    </row>
    <row r="1088" spans="1:9" ht="12.75">
      <c r="A1088" s="57">
        <v>152</v>
      </c>
      <c r="B1088" s="58">
        <f>Bil!C123</f>
        <v>112</v>
      </c>
      <c r="C1088" s="58">
        <f>Bil!D123</f>
        <v>0</v>
      </c>
      <c r="D1088" s="58">
        <f>Bil!E123</f>
        <v>0</v>
      </c>
      <c r="E1088" s="58">
        <v>0</v>
      </c>
      <c r="F1088" s="58">
        <v>0</v>
      </c>
      <c r="G1088" s="59">
        <f>B1088/1000*C1088+B1088/500*D1088</f>
        <v>0</v>
      </c>
      <c r="H1088" s="59">
        <f>ABS(C1088-ROUND(C1088,0))+ABS(D1088-ROUND(D1088,0))</f>
        <v>0</v>
      </c>
      <c r="I1088" s="60"/>
    </row>
    <row r="1089" spans="1:9" ht="12.75">
      <c r="A1089" s="57">
        <v>152</v>
      </c>
      <c r="B1089" s="58">
        <f>Bil!C124</f>
        <v>113</v>
      </c>
      <c r="C1089" s="58">
        <f>Bil!D124</f>
        <v>0</v>
      </c>
      <c r="D1089" s="58">
        <f>Bil!E124</f>
        <v>0</v>
      </c>
      <c r="E1089" s="58">
        <v>0</v>
      </c>
      <c r="F1089" s="58">
        <v>0</v>
      </c>
      <c r="G1089" s="59">
        <f>B1089/1000*C1089+B1089/500*D1089</f>
        <v>0</v>
      </c>
      <c r="H1089" s="59">
        <f>ABS(C1089-ROUND(C1089,0))+ABS(D1089-ROUND(D1089,0))</f>
        <v>0</v>
      </c>
      <c r="I1089" s="60"/>
    </row>
    <row r="1090" spans="1:9" ht="12.75">
      <c r="A1090" s="57">
        <v>152</v>
      </c>
      <c r="B1090" s="58">
        <f>Bil!C125</f>
        <v>114</v>
      </c>
      <c r="C1090" s="58">
        <f>Bil!D125</f>
        <v>0</v>
      </c>
      <c r="D1090" s="58">
        <f>Bil!E125</f>
        <v>0</v>
      </c>
      <c r="E1090" s="58">
        <v>0</v>
      </c>
      <c r="F1090" s="58">
        <v>0</v>
      </c>
      <c r="G1090" s="59">
        <f>B1090/1000*C1090+B1090/500*D1090</f>
        <v>0</v>
      </c>
      <c r="H1090" s="59">
        <f t="shared" si="35" ref="H1090:H1153">ABS(C1090-ROUND(C1090,0))+ABS(D1090-ROUND(D1090,0))</f>
        <v>0</v>
      </c>
      <c r="I1090" s="60"/>
    </row>
    <row r="1091" spans="1:9" ht="12.75">
      <c r="A1091" s="57">
        <v>152</v>
      </c>
      <c r="B1091" s="58">
        <f>Bil!C126</f>
        <v>115</v>
      </c>
      <c r="C1091" s="58">
        <f>Bil!D126</f>
        <v>0</v>
      </c>
      <c r="D1091" s="58">
        <f>Bil!E126</f>
        <v>0</v>
      </c>
      <c r="E1091" s="58">
        <v>0</v>
      </c>
      <c r="F1091" s="58">
        <v>0</v>
      </c>
      <c r="G1091" s="59">
        <f>B1091/1000*C1091+B1091/500*D1091</f>
        <v>0</v>
      </c>
      <c r="H1091" s="59">
        <f>ABS(C1091-ROUND(C1091,0))+ABS(D1091-ROUND(D1091,0))</f>
        <v>0</v>
      </c>
      <c r="I1091" s="60"/>
    </row>
    <row r="1092" spans="1:9" ht="12.75">
      <c r="A1092" s="57">
        <v>152</v>
      </c>
      <c r="B1092" s="58">
        <f>Bil!C127</f>
        <v>116</v>
      </c>
      <c r="C1092" s="58">
        <f>Bil!D127</f>
        <v>0</v>
      </c>
      <c r="D1092" s="58">
        <f>Bil!E127</f>
        <v>0</v>
      </c>
      <c r="E1092" s="58">
        <v>0</v>
      </c>
      <c r="F1092" s="58">
        <v>0</v>
      </c>
      <c r="G1092" s="59">
        <f>B1092/1000*C1092+B1092/500*D1092</f>
        <v>0</v>
      </c>
      <c r="H1092" s="59">
        <f>ABS(C1092-ROUND(C1092,0))+ABS(D1092-ROUND(D1092,0))</f>
        <v>0</v>
      </c>
      <c r="I1092" s="60"/>
    </row>
    <row r="1093" spans="1:9" ht="12.75">
      <c r="A1093" s="57">
        <v>152</v>
      </c>
      <c r="B1093" s="58">
        <f>Bil!C128</f>
        <v>117</v>
      </c>
      <c r="C1093" s="58">
        <f>Bil!D128</f>
        <v>0</v>
      </c>
      <c r="D1093" s="58">
        <f>Bil!E128</f>
        <v>0</v>
      </c>
      <c r="E1093" s="58">
        <v>0</v>
      </c>
      <c r="F1093" s="58">
        <v>0</v>
      </c>
      <c r="G1093" s="59">
        <f>B1093/1000*C1093+B1093/500*D1093</f>
        <v>0</v>
      </c>
      <c r="H1093" s="59">
        <f>ABS(C1093-ROUND(C1093,0))+ABS(D1093-ROUND(D1093,0))</f>
        <v>0</v>
      </c>
      <c r="I1093" s="60"/>
    </row>
    <row r="1094" spans="1:9" ht="12.75">
      <c r="A1094" s="57">
        <v>152</v>
      </c>
      <c r="B1094" s="58">
        <f>Bil!C129</f>
        <v>118</v>
      </c>
      <c r="C1094" s="58">
        <f>Bil!D129</f>
        <v>0</v>
      </c>
      <c r="D1094" s="58">
        <f>Bil!E129</f>
        <v>0</v>
      </c>
      <c r="E1094" s="58">
        <v>0</v>
      </c>
      <c r="F1094" s="58">
        <v>0</v>
      </c>
      <c r="G1094" s="59">
        <f>B1094/1000*C1094+B1094/500*D1094</f>
        <v>0</v>
      </c>
      <c r="H1094" s="59">
        <f>ABS(C1094-ROUND(C1094,0))+ABS(D1094-ROUND(D1094,0))</f>
        <v>0</v>
      </c>
      <c r="I1094" s="60"/>
    </row>
    <row r="1095" spans="1:9" ht="12.75">
      <c r="A1095" s="57">
        <v>152</v>
      </c>
      <c r="B1095" s="58">
        <f>Bil!C130</f>
        <v>119</v>
      </c>
      <c r="C1095" s="58">
        <f>Bil!D130</f>
        <v>0</v>
      </c>
      <c r="D1095" s="58">
        <f>Bil!E130</f>
        <v>0</v>
      </c>
      <c r="E1095" s="58">
        <v>0</v>
      </c>
      <c r="F1095" s="58">
        <v>0</v>
      </c>
      <c r="G1095" s="59">
        <f>B1095/1000*C1095+B1095/500*D1095</f>
        <v>0</v>
      </c>
      <c r="H1095" s="59">
        <f>ABS(C1095-ROUND(C1095,0))+ABS(D1095-ROUND(D1095,0))</f>
        <v>0</v>
      </c>
      <c r="I1095" s="60"/>
    </row>
    <row r="1096" spans="1:9" ht="12.75">
      <c r="A1096" s="57">
        <v>152</v>
      </c>
      <c r="B1096" s="58">
        <f>Bil!C131</f>
        <v>120</v>
      </c>
      <c r="C1096" s="58">
        <f>Bil!D131</f>
        <v>0</v>
      </c>
      <c r="D1096" s="58">
        <f>Bil!E131</f>
        <v>0</v>
      </c>
      <c r="E1096" s="58">
        <v>0</v>
      </c>
      <c r="F1096" s="58">
        <v>0</v>
      </c>
      <c r="G1096" s="59">
        <f>B1096/1000*C1096+B1096/500*D1096</f>
        <v>0</v>
      </c>
      <c r="H1096" s="59">
        <f>ABS(C1096-ROUND(C1096,0))+ABS(D1096-ROUND(D1096,0))</f>
        <v>0</v>
      </c>
      <c r="I1096" s="60"/>
    </row>
    <row r="1097" spans="1:9" ht="12.75">
      <c r="A1097" s="57">
        <v>152</v>
      </c>
      <c r="B1097" s="58">
        <f>Bil!C132</f>
        <v>121</v>
      </c>
      <c r="C1097" s="58">
        <f>Bil!D132</f>
        <v>0</v>
      </c>
      <c r="D1097" s="58">
        <f>Bil!E132</f>
        <v>0</v>
      </c>
      <c r="E1097" s="58">
        <v>0</v>
      </c>
      <c r="F1097" s="58">
        <v>0</v>
      </c>
      <c r="G1097" s="59">
        <f>B1097/1000*C1097+B1097/500*D1097</f>
        <v>0</v>
      </c>
      <c r="H1097" s="59">
        <f>ABS(C1097-ROUND(C1097,0))+ABS(D1097-ROUND(D1097,0))</f>
        <v>0</v>
      </c>
      <c r="I1097" s="60"/>
    </row>
    <row r="1098" spans="1:9" ht="12.75">
      <c r="A1098" s="57">
        <v>152</v>
      </c>
      <c r="B1098" s="58">
        <f>Bil!C133</f>
        <v>122</v>
      </c>
      <c r="C1098" s="58">
        <f>Bil!D133</f>
        <v>0</v>
      </c>
      <c r="D1098" s="58">
        <f>Bil!E133</f>
        <v>0</v>
      </c>
      <c r="E1098" s="58">
        <v>0</v>
      </c>
      <c r="F1098" s="58">
        <v>0</v>
      </c>
      <c r="G1098" s="59">
        <f>B1098/1000*C1098+B1098/500*D1098</f>
        <v>0</v>
      </c>
      <c r="H1098" s="59">
        <f>ABS(C1098-ROUND(C1098,0))+ABS(D1098-ROUND(D1098,0))</f>
        <v>0</v>
      </c>
      <c r="I1098" s="60"/>
    </row>
    <row r="1099" spans="1:9" ht="12.75">
      <c r="A1099" s="57">
        <v>152</v>
      </c>
      <c r="B1099" s="58">
        <f>Bil!C134</f>
        <v>123</v>
      </c>
      <c r="C1099" s="58">
        <f>Bil!D134</f>
        <v>0</v>
      </c>
      <c r="D1099" s="58">
        <f>Bil!E134</f>
        <v>0</v>
      </c>
      <c r="E1099" s="58">
        <v>0</v>
      </c>
      <c r="F1099" s="58">
        <v>0</v>
      </c>
      <c r="G1099" s="59">
        <f>B1099/1000*C1099+B1099/500*D1099</f>
        <v>0</v>
      </c>
      <c r="H1099" s="59">
        <f>ABS(C1099-ROUND(C1099,0))+ABS(D1099-ROUND(D1099,0))</f>
        <v>0</v>
      </c>
      <c r="I1099" s="60"/>
    </row>
    <row r="1100" spans="1:9" ht="12.75">
      <c r="A1100" s="57">
        <v>152</v>
      </c>
      <c r="B1100" s="58">
        <f>Bil!C135</f>
        <v>124</v>
      </c>
      <c r="C1100" s="58">
        <f>Bil!D135</f>
        <v>0</v>
      </c>
      <c r="D1100" s="58">
        <f>Bil!E135</f>
        <v>0</v>
      </c>
      <c r="E1100" s="58">
        <v>0</v>
      </c>
      <c r="F1100" s="58">
        <v>0</v>
      </c>
      <c r="G1100" s="59">
        <f>B1100/1000*C1100+B1100/500*D1100</f>
        <v>0</v>
      </c>
      <c r="H1100" s="59">
        <f>ABS(C1100-ROUND(C1100,0))+ABS(D1100-ROUND(D1100,0))</f>
        <v>0</v>
      </c>
      <c r="I1100" s="60"/>
    </row>
    <row r="1101" spans="1:9" ht="12.75">
      <c r="A1101" s="57">
        <v>152</v>
      </c>
      <c r="B1101" s="58">
        <f>Bil!C136</f>
        <v>125</v>
      </c>
      <c r="C1101" s="58">
        <f>Bil!D136</f>
        <v>0</v>
      </c>
      <c r="D1101" s="58">
        <f>Bil!E136</f>
        <v>0</v>
      </c>
      <c r="E1101" s="58">
        <v>0</v>
      </c>
      <c r="F1101" s="58">
        <v>0</v>
      </c>
      <c r="G1101" s="59">
        <f>B1101/1000*C1101+B1101/500*D1101</f>
        <v>0</v>
      </c>
      <c r="H1101" s="59">
        <f>ABS(C1101-ROUND(C1101,0))+ABS(D1101-ROUND(D1101,0))</f>
        <v>0</v>
      </c>
      <c r="I1101" s="60"/>
    </row>
    <row r="1102" spans="1:9" ht="12.75">
      <c r="A1102" s="57">
        <v>152</v>
      </c>
      <c r="B1102" s="58">
        <f>Bil!C137</f>
        <v>126</v>
      </c>
      <c r="C1102" s="58">
        <f>Bil!D137</f>
        <v>0</v>
      </c>
      <c r="D1102" s="58">
        <f>Bil!E137</f>
        <v>0</v>
      </c>
      <c r="E1102" s="58">
        <v>0</v>
      </c>
      <c r="F1102" s="58">
        <v>0</v>
      </c>
      <c r="G1102" s="59">
        <f>B1102/1000*C1102+B1102/500*D1102</f>
        <v>0</v>
      </c>
      <c r="H1102" s="59">
        <f>ABS(C1102-ROUND(C1102,0))+ABS(D1102-ROUND(D1102,0))</f>
        <v>0</v>
      </c>
      <c r="I1102" s="60"/>
    </row>
    <row r="1103" spans="1:9" ht="12.75">
      <c r="A1103" s="57">
        <v>152</v>
      </c>
      <c r="B1103" s="58">
        <f>Bil!C138</f>
        <v>127</v>
      </c>
      <c r="C1103" s="58">
        <f>Bil!D138</f>
        <v>0</v>
      </c>
      <c r="D1103" s="58">
        <f>Bil!E138</f>
        <v>0</v>
      </c>
      <c r="E1103" s="58">
        <v>0</v>
      </c>
      <c r="F1103" s="58">
        <v>0</v>
      </c>
      <c r="G1103" s="59">
        <f>B1103/1000*C1103+B1103/500*D1103</f>
        <v>0</v>
      </c>
      <c r="H1103" s="59">
        <f>ABS(C1103-ROUND(C1103,0))+ABS(D1103-ROUND(D1103,0))</f>
        <v>0</v>
      </c>
      <c r="I1103" s="60"/>
    </row>
    <row r="1104" spans="1:9" ht="12.75">
      <c r="A1104" s="57">
        <v>152</v>
      </c>
      <c r="B1104" s="58">
        <f>Bil!C139</f>
        <v>128</v>
      </c>
      <c r="C1104" s="58">
        <f>Bil!D139</f>
        <v>713582</v>
      </c>
      <c r="D1104" s="58">
        <f>Bil!E139</f>
        <v>713582</v>
      </c>
      <c r="E1104" s="58">
        <v>0</v>
      </c>
      <c r="F1104" s="58">
        <v>0</v>
      </c>
      <c r="G1104" s="59">
        <f>B1104/1000*C1104+B1104/500*D1104</f>
        <v>274015.48800000001</v>
      </c>
      <c r="H1104" s="59">
        <f>ABS(C1104-ROUND(C1104,0))+ABS(D1104-ROUND(D1104,0))</f>
        <v>0</v>
      </c>
      <c r="I1104" s="60"/>
    </row>
    <row r="1105" spans="1:9" ht="12.75">
      <c r="A1105" s="57">
        <v>152</v>
      </c>
      <c r="B1105" s="58">
        <f>Bil!C140</f>
        <v>129</v>
      </c>
      <c r="C1105" s="58">
        <f>Bil!D140</f>
        <v>713582</v>
      </c>
      <c r="D1105" s="58">
        <f>Bil!E140</f>
        <v>713582</v>
      </c>
      <c r="E1105" s="58">
        <v>0</v>
      </c>
      <c r="F1105" s="58">
        <v>0</v>
      </c>
      <c r="G1105" s="59">
        <f t="shared" si="36" ref="G1105:G1168">B1105/1000*C1105+B1105/500*D1105</f>
        <v>276156.23400000005</v>
      </c>
      <c r="H1105" s="59">
        <f>ABS(C1105-ROUND(C1105,0))+ABS(D1105-ROUND(D1105,0))</f>
        <v>0</v>
      </c>
      <c r="I1105" s="60"/>
    </row>
    <row r="1106" spans="1:9" ht="12.75">
      <c r="A1106" s="57">
        <v>152</v>
      </c>
      <c r="B1106" s="58">
        <f>Bil!C141</f>
        <v>130</v>
      </c>
      <c r="C1106" s="58">
        <f>Bil!D141</f>
        <v>0</v>
      </c>
      <c r="D1106" s="58">
        <f>Bil!E141</f>
        <v>0</v>
      </c>
      <c r="E1106" s="58">
        <v>0</v>
      </c>
      <c r="F1106" s="58">
        <v>0</v>
      </c>
      <c r="G1106" s="59">
        <f>B1106/1000*C1106+B1106/500*D1106</f>
        <v>0</v>
      </c>
      <c r="H1106" s="59">
        <f>ABS(C1106-ROUND(C1106,0))+ABS(D1106-ROUND(D1106,0))</f>
        <v>0</v>
      </c>
      <c r="I1106" s="60"/>
    </row>
    <row r="1107" spans="1:9" ht="12.75">
      <c r="A1107" s="57">
        <v>152</v>
      </c>
      <c r="B1107" s="58">
        <f>Bil!C142</f>
        <v>131</v>
      </c>
      <c r="C1107" s="58">
        <f>Bil!D142</f>
        <v>0</v>
      </c>
      <c r="D1107" s="58">
        <f>Bil!E142</f>
        <v>0</v>
      </c>
      <c r="E1107" s="58">
        <v>0</v>
      </c>
      <c r="F1107" s="58">
        <v>0</v>
      </c>
      <c r="G1107" s="59">
        <f>B1107/1000*C1107+B1107/500*D1107</f>
        <v>0</v>
      </c>
      <c r="H1107" s="59">
        <f>ABS(C1107-ROUND(C1107,0))+ABS(D1107-ROUND(D1107,0))</f>
        <v>0</v>
      </c>
      <c r="I1107" s="60"/>
    </row>
    <row r="1108" spans="1:9" ht="12.75">
      <c r="A1108" s="57">
        <v>152</v>
      </c>
      <c r="B1108" s="58">
        <f>Bil!C143</f>
        <v>132</v>
      </c>
      <c r="C1108" s="58">
        <f>Bil!D143</f>
        <v>0</v>
      </c>
      <c r="D1108" s="58">
        <f>Bil!E143</f>
        <v>0</v>
      </c>
      <c r="E1108" s="58">
        <v>0</v>
      </c>
      <c r="F1108" s="58">
        <v>0</v>
      </c>
      <c r="G1108" s="59">
        <f>B1108/1000*C1108+B1108/500*D1108</f>
        <v>0</v>
      </c>
      <c r="H1108" s="59">
        <f>ABS(C1108-ROUND(C1108,0))+ABS(D1108-ROUND(D1108,0))</f>
        <v>0</v>
      </c>
      <c r="I1108" s="60"/>
    </row>
    <row r="1109" spans="1:9" ht="12.75">
      <c r="A1109" s="57">
        <v>152</v>
      </c>
      <c r="B1109" s="58">
        <f>Bil!C144</f>
        <v>133</v>
      </c>
      <c r="C1109" s="58">
        <f>Bil!D144</f>
        <v>413582</v>
      </c>
      <c r="D1109" s="58">
        <f>Bil!E144</f>
        <v>413582</v>
      </c>
      <c r="E1109" s="58">
        <v>0</v>
      </c>
      <c r="F1109" s="58">
        <v>0</v>
      </c>
      <c r="G1109" s="59">
        <f>B1109/1000*C1109+B1109/500*D1109</f>
        <v>165019.21799999999</v>
      </c>
      <c r="H1109" s="59">
        <f>ABS(C1109-ROUND(C1109,0))+ABS(D1109-ROUND(D1109,0))</f>
        <v>0</v>
      </c>
      <c r="I1109" s="60"/>
    </row>
    <row r="1110" spans="1:9" ht="12.75">
      <c r="A1110" s="57">
        <v>152</v>
      </c>
      <c r="B1110" s="58">
        <f>Bil!C145</f>
        <v>134</v>
      </c>
      <c r="C1110" s="58">
        <f>Bil!D145</f>
        <v>0</v>
      </c>
      <c r="D1110" s="58">
        <f>Bil!E145</f>
        <v>0</v>
      </c>
      <c r="E1110" s="58">
        <v>0</v>
      </c>
      <c r="F1110" s="58">
        <v>0</v>
      </c>
      <c r="G1110" s="59">
        <f>B1110/1000*C1110+B1110/500*D1110</f>
        <v>0</v>
      </c>
      <c r="H1110" s="59">
        <f>ABS(C1110-ROUND(C1110,0))+ABS(D1110-ROUND(D1110,0))</f>
        <v>0</v>
      </c>
      <c r="I1110" s="60"/>
    </row>
    <row r="1111" spans="1:9" ht="12.75">
      <c r="A1111" s="57">
        <v>152</v>
      </c>
      <c r="B1111" s="58">
        <f>Bil!C146</f>
        <v>135</v>
      </c>
      <c r="C1111" s="58">
        <f>Bil!D146</f>
        <v>300000</v>
      </c>
      <c r="D1111" s="58">
        <f>Bil!E146</f>
        <v>300000</v>
      </c>
      <c r="E1111" s="58">
        <v>0</v>
      </c>
      <c r="F1111" s="58">
        <v>0</v>
      </c>
      <c r="G1111" s="59">
        <f>B1111/1000*C1111+B1111/500*D1111</f>
        <v>121500</v>
      </c>
      <c r="H1111" s="59">
        <f>ABS(C1111-ROUND(C1111,0))+ABS(D1111-ROUND(D1111,0))</f>
        <v>0</v>
      </c>
      <c r="I1111" s="60"/>
    </row>
    <row r="1112" spans="1:9" ht="12.75">
      <c r="A1112" s="57">
        <v>152</v>
      </c>
      <c r="B1112" s="58">
        <f>Bil!C147</f>
        <v>136</v>
      </c>
      <c r="C1112" s="58">
        <f>Bil!D147</f>
        <v>0</v>
      </c>
      <c r="D1112" s="58">
        <f>Bil!E147</f>
        <v>0</v>
      </c>
      <c r="E1112" s="58">
        <v>0</v>
      </c>
      <c r="F1112" s="58">
        <v>0</v>
      </c>
      <c r="G1112" s="59">
        <f>B1112/1000*C1112+B1112/500*D1112</f>
        <v>0</v>
      </c>
      <c r="H1112" s="59">
        <f>ABS(C1112-ROUND(C1112,0))+ABS(D1112-ROUND(D1112,0))</f>
        <v>0</v>
      </c>
      <c r="I1112" s="60"/>
    </row>
    <row r="1113" spans="1:9" ht="12.75">
      <c r="A1113" s="57">
        <v>152</v>
      </c>
      <c r="B1113" s="58">
        <f>Bil!C148</f>
        <v>137</v>
      </c>
      <c r="C1113" s="58">
        <f>Bil!D148</f>
        <v>0</v>
      </c>
      <c r="D1113" s="58">
        <f>Bil!E148</f>
        <v>0</v>
      </c>
      <c r="E1113" s="58">
        <v>0</v>
      </c>
      <c r="F1113" s="58">
        <v>0</v>
      </c>
      <c r="G1113" s="59">
        <f>B1113/1000*C1113+B1113/500*D1113</f>
        <v>0</v>
      </c>
      <c r="H1113" s="59">
        <f>ABS(C1113-ROUND(C1113,0))+ABS(D1113-ROUND(D1113,0))</f>
        <v>0</v>
      </c>
      <c r="I1113" s="60"/>
    </row>
    <row r="1114" spans="1:9" ht="12.75">
      <c r="A1114" s="57">
        <v>152</v>
      </c>
      <c r="B1114" s="58">
        <f>Bil!C149</f>
        <v>138</v>
      </c>
      <c r="C1114" s="58">
        <f>Bil!D149</f>
        <v>0</v>
      </c>
      <c r="D1114" s="58">
        <f>Bil!E149</f>
        <v>0</v>
      </c>
      <c r="E1114" s="58">
        <v>0</v>
      </c>
      <c r="F1114" s="58">
        <v>0</v>
      </c>
      <c r="G1114" s="59">
        <f>B1114/1000*C1114+B1114/500*D1114</f>
        <v>0</v>
      </c>
      <c r="H1114" s="59">
        <f>ABS(C1114-ROUND(C1114,0))+ABS(D1114-ROUND(D1114,0))</f>
        <v>0</v>
      </c>
      <c r="I1114" s="60"/>
    </row>
    <row r="1115" spans="1:9" ht="12.75">
      <c r="A1115" s="57">
        <v>152</v>
      </c>
      <c r="B1115" s="58">
        <f>Bil!C150</f>
        <v>139</v>
      </c>
      <c r="C1115" s="58">
        <f>Bil!D150</f>
        <v>0</v>
      </c>
      <c r="D1115" s="58">
        <f>Bil!E150</f>
        <v>0</v>
      </c>
      <c r="E1115" s="58">
        <v>0</v>
      </c>
      <c r="F1115" s="58">
        <v>0</v>
      </c>
      <c r="G1115" s="59">
        <f>B1115/1000*C1115+B1115/500*D1115</f>
        <v>0</v>
      </c>
      <c r="H1115" s="59">
        <f>ABS(C1115-ROUND(C1115,0))+ABS(D1115-ROUND(D1115,0))</f>
        <v>0</v>
      </c>
      <c r="I1115" s="60"/>
    </row>
    <row r="1116" spans="1:9" ht="12.75">
      <c r="A1116" s="57">
        <v>152</v>
      </c>
      <c r="B1116" s="58">
        <f>Bil!C151</f>
        <v>140</v>
      </c>
      <c r="C1116" s="58">
        <f>Bil!D151</f>
        <v>18605340</v>
      </c>
      <c r="D1116" s="58">
        <f>Bil!E151</f>
        <v>18007518</v>
      </c>
      <c r="E1116" s="58">
        <v>0</v>
      </c>
      <c r="F1116" s="58">
        <v>0</v>
      </c>
      <c r="G1116" s="59">
        <f>B1116/1000*C1116+B1116/500*D1116</f>
        <v>7646852.6400000006</v>
      </c>
      <c r="H1116" s="59">
        <f>ABS(C1116-ROUND(C1116,0))+ABS(D1116-ROUND(D1116,0))</f>
        <v>0</v>
      </c>
      <c r="I1116" s="60"/>
    </row>
    <row r="1117" spans="1:9" ht="12.75">
      <c r="A1117" s="57">
        <v>152</v>
      </c>
      <c r="B1117" s="58">
        <f>Bil!C152</f>
        <v>141</v>
      </c>
      <c r="C1117" s="58">
        <f>Bil!D152</f>
        <v>148046</v>
      </c>
      <c r="D1117" s="58">
        <f>Bil!E152</f>
        <v>332302</v>
      </c>
      <c r="E1117" s="58">
        <v>0</v>
      </c>
      <c r="F1117" s="58">
        <v>0</v>
      </c>
      <c r="G1117" s="59">
        <f>B1117/1000*C1117+B1117/500*D1117</f>
        <v>114583.64999999999</v>
      </c>
      <c r="H1117" s="59">
        <f>ABS(C1117-ROUND(C1117,0))+ABS(D1117-ROUND(D1117,0))</f>
        <v>0</v>
      </c>
      <c r="I1117" s="60"/>
    </row>
    <row r="1118" spans="1:9" ht="12.75">
      <c r="A1118" s="57">
        <v>152</v>
      </c>
      <c r="B1118" s="58">
        <f>Bil!C153</f>
        <v>142</v>
      </c>
      <c r="C1118" s="58">
        <f>Bil!D153</f>
        <v>0</v>
      </c>
      <c r="D1118" s="58">
        <f>Bil!E153</f>
        <v>0</v>
      </c>
      <c r="E1118" s="58">
        <v>0</v>
      </c>
      <c r="F1118" s="58">
        <v>0</v>
      </c>
      <c r="G1118" s="59">
        <f>B1118/1000*C1118+B1118/500*D1118</f>
        <v>0</v>
      </c>
      <c r="H1118" s="59">
        <f>ABS(C1118-ROUND(C1118,0))+ABS(D1118-ROUND(D1118,0))</f>
        <v>0</v>
      </c>
      <c r="I1118" s="60"/>
    </row>
    <row r="1119" spans="1:9" ht="12.75">
      <c r="A1119" s="57">
        <v>152</v>
      </c>
      <c r="B1119" s="58">
        <f>Bil!C154</f>
        <v>143</v>
      </c>
      <c r="C1119" s="58">
        <f>Bil!D154</f>
        <v>0</v>
      </c>
      <c r="D1119" s="58">
        <f>Bil!E154</f>
        <v>0</v>
      </c>
      <c r="E1119" s="58">
        <v>0</v>
      </c>
      <c r="F1119" s="58">
        <v>0</v>
      </c>
      <c r="G1119" s="59">
        <f>B1119/1000*C1119+B1119/500*D1119</f>
        <v>0</v>
      </c>
      <c r="H1119" s="59">
        <f>ABS(C1119-ROUND(C1119,0))+ABS(D1119-ROUND(D1119,0))</f>
        <v>0</v>
      </c>
      <c r="I1119" s="60"/>
    </row>
    <row r="1120" spans="1:9" ht="12.75">
      <c r="A1120" s="57">
        <v>152</v>
      </c>
      <c r="B1120" s="58">
        <f>Bil!C155</f>
        <v>144</v>
      </c>
      <c r="C1120" s="58">
        <f>Bil!D155</f>
        <v>0</v>
      </c>
      <c r="D1120" s="58">
        <f>Bil!E155</f>
        <v>0</v>
      </c>
      <c r="E1120" s="58">
        <v>0</v>
      </c>
      <c r="F1120" s="58">
        <v>0</v>
      </c>
      <c r="G1120" s="59">
        <f>B1120/1000*C1120+B1120/500*D1120</f>
        <v>0</v>
      </c>
      <c r="H1120" s="59">
        <f>ABS(C1120-ROUND(C1120,0))+ABS(D1120-ROUND(D1120,0))</f>
        <v>0</v>
      </c>
      <c r="I1120" s="60"/>
    </row>
    <row r="1121" spans="1:9" ht="12.75">
      <c r="A1121" s="57">
        <v>152</v>
      </c>
      <c r="B1121" s="58">
        <f>Bil!C156</f>
        <v>145</v>
      </c>
      <c r="C1121" s="58">
        <f>Bil!D156</f>
        <v>0</v>
      </c>
      <c r="D1121" s="58">
        <f>Bil!E156</f>
        <v>0</v>
      </c>
      <c r="E1121" s="58">
        <v>0</v>
      </c>
      <c r="F1121" s="58">
        <v>0</v>
      </c>
      <c r="G1121" s="59">
        <f>B1121/1000*C1121+B1121/500*D1121</f>
        <v>0</v>
      </c>
      <c r="H1121" s="59">
        <f>ABS(C1121-ROUND(C1121,0))+ABS(D1121-ROUND(D1121,0))</f>
        <v>0</v>
      </c>
      <c r="I1121" s="60"/>
    </row>
    <row r="1122" spans="1:9" ht="12.75">
      <c r="A1122" s="57">
        <v>152</v>
      </c>
      <c r="B1122" s="58">
        <f>Bil!C157</f>
        <v>146</v>
      </c>
      <c r="C1122" s="58">
        <f>Bil!D157</f>
        <v>0</v>
      </c>
      <c r="D1122" s="58">
        <f>Bil!E157</f>
        <v>0</v>
      </c>
      <c r="E1122" s="58">
        <v>0</v>
      </c>
      <c r="F1122" s="58">
        <v>0</v>
      </c>
      <c r="G1122" s="59">
        <f>B1122/1000*C1122+B1122/500*D1122</f>
        <v>0</v>
      </c>
      <c r="H1122" s="59">
        <f>ABS(C1122-ROUND(C1122,0))+ABS(D1122-ROUND(D1122,0))</f>
        <v>0</v>
      </c>
      <c r="I1122" s="60"/>
    </row>
    <row r="1123" spans="1:9" ht="12.75">
      <c r="A1123" s="57">
        <v>152</v>
      </c>
      <c r="B1123" s="58">
        <f>Bil!C158</f>
        <v>147</v>
      </c>
      <c r="C1123" s="58">
        <f>Bil!D158</f>
        <v>0</v>
      </c>
      <c r="D1123" s="58">
        <f>Bil!E158</f>
        <v>0</v>
      </c>
      <c r="E1123" s="58">
        <v>0</v>
      </c>
      <c r="F1123" s="58">
        <v>0</v>
      </c>
      <c r="G1123" s="59">
        <f>B1123/1000*C1123+B1123/500*D1123</f>
        <v>0</v>
      </c>
      <c r="H1123" s="59">
        <f>ABS(C1123-ROUND(C1123,0))+ABS(D1123-ROUND(D1123,0))</f>
        <v>0</v>
      </c>
      <c r="I1123" s="60"/>
    </row>
    <row r="1124" spans="1:9" ht="12.75">
      <c r="A1124" s="57">
        <v>152</v>
      </c>
      <c r="B1124" s="58">
        <f>Bil!C159</f>
        <v>148</v>
      </c>
      <c r="C1124" s="58">
        <f>Bil!D159</f>
        <v>0</v>
      </c>
      <c r="D1124" s="58">
        <f>Bil!E159</f>
        <v>0</v>
      </c>
      <c r="E1124" s="58">
        <v>0</v>
      </c>
      <c r="F1124" s="58">
        <v>0</v>
      </c>
      <c r="G1124" s="59">
        <f>B1124/1000*C1124+B1124/500*D1124</f>
        <v>0</v>
      </c>
      <c r="H1124" s="59">
        <f>ABS(C1124-ROUND(C1124,0))+ABS(D1124-ROUND(D1124,0))</f>
        <v>0</v>
      </c>
      <c r="I1124" s="60"/>
    </row>
    <row r="1125" spans="1:9" ht="12.75">
      <c r="A1125" s="57">
        <v>152</v>
      </c>
      <c r="B1125" s="58">
        <f>Bil!C160</f>
        <v>149</v>
      </c>
      <c r="C1125" s="58">
        <f>Bil!D160</f>
        <v>0</v>
      </c>
      <c r="D1125" s="58">
        <f>Bil!E160</f>
        <v>0</v>
      </c>
      <c r="E1125" s="58">
        <v>0</v>
      </c>
      <c r="F1125" s="58">
        <v>0</v>
      </c>
      <c r="G1125" s="59">
        <f>B1125/1000*C1125+B1125/500*D1125</f>
        <v>0</v>
      </c>
      <c r="H1125" s="59">
        <f>ABS(C1125-ROUND(C1125,0))+ABS(D1125-ROUND(D1125,0))</f>
        <v>0</v>
      </c>
      <c r="I1125" s="60"/>
    </row>
    <row r="1126" spans="1:9" ht="12.75">
      <c r="A1126" s="57">
        <v>152</v>
      </c>
      <c r="B1126" s="58">
        <f>Bil!C161</f>
        <v>150</v>
      </c>
      <c r="C1126" s="58">
        <f>Bil!D161</f>
        <v>0</v>
      </c>
      <c r="D1126" s="58">
        <f>Bil!E161</f>
        <v>0</v>
      </c>
      <c r="E1126" s="58">
        <v>0</v>
      </c>
      <c r="F1126" s="58">
        <v>0</v>
      </c>
      <c r="G1126" s="59">
        <f>B1126/1000*C1126+B1126/500*D1126</f>
        <v>0</v>
      </c>
      <c r="H1126" s="59">
        <f>ABS(C1126-ROUND(C1126,0))+ABS(D1126-ROUND(D1126,0))</f>
        <v>0</v>
      </c>
      <c r="I1126" s="60"/>
    </row>
    <row r="1127" spans="1:9" ht="12.75">
      <c r="A1127" s="57">
        <v>152</v>
      </c>
      <c r="B1127" s="58">
        <f>Bil!C162</f>
        <v>151</v>
      </c>
      <c r="C1127" s="58">
        <f>Bil!D162</f>
        <v>1317525</v>
      </c>
      <c r="D1127" s="58">
        <f>Bil!E162</f>
        <v>1255212</v>
      </c>
      <c r="E1127" s="58">
        <v>0</v>
      </c>
      <c r="F1127" s="58">
        <v>0</v>
      </c>
      <c r="G1127" s="59">
        <f>B1127/1000*C1127+B1127/500*D1127</f>
        <v>578020.299</v>
      </c>
      <c r="H1127" s="59">
        <f>ABS(C1127-ROUND(C1127,0))+ABS(D1127-ROUND(D1127,0))</f>
        <v>0</v>
      </c>
      <c r="I1127" s="60"/>
    </row>
    <row r="1128" spans="1:9" ht="12.75">
      <c r="A1128" s="57">
        <v>152</v>
      </c>
      <c r="B1128" s="58">
        <f>Bil!C163</f>
        <v>152</v>
      </c>
      <c r="C1128" s="58">
        <f>Bil!D163</f>
        <v>17139769</v>
      </c>
      <c r="D1128" s="58">
        <f>Bil!E163</f>
        <v>16420004</v>
      </c>
      <c r="E1128" s="58">
        <v>0</v>
      </c>
      <c r="F1128" s="58">
        <v>0</v>
      </c>
      <c r="G1128" s="59">
        <f>B1128/1000*C1128+B1128/500*D1128</f>
        <v>7596926.1040000003</v>
      </c>
      <c r="H1128" s="59">
        <f>ABS(C1128-ROUND(C1128,0))+ABS(D1128-ROUND(D1128,0))</f>
        <v>0</v>
      </c>
      <c r="I1128" s="60"/>
    </row>
    <row r="1129" spans="1:9" ht="12.75">
      <c r="A1129" s="57">
        <v>152</v>
      </c>
      <c r="B1129" s="58">
        <f>Bil!C164</f>
        <v>153</v>
      </c>
      <c r="C1129" s="58">
        <f>Bil!D164</f>
        <v>0</v>
      </c>
      <c r="D1129" s="58">
        <f>Bil!E164</f>
        <v>0</v>
      </c>
      <c r="E1129" s="58">
        <v>0</v>
      </c>
      <c r="F1129" s="58">
        <v>0</v>
      </c>
      <c r="G1129" s="59">
        <f>B1129/1000*C1129+B1129/500*D1129</f>
        <v>0</v>
      </c>
      <c r="H1129" s="59">
        <f>ABS(C1129-ROUND(C1129,0))+ABS(D1129-ROUND(D1129,0))</f>
        <v>0</v>
      </c>
      <c r="I1129" s="60"/>
    </row>
    <row r="1130" spans="1:9" ht="12.75">
      <c r="A1130" s="57">
        <v>152</v>
      </c>
      <c r="B1130" s="58">
        <f>Bil!C165</f>
        <v>154</v>
      </c>
      <c r="C1130" s="58">
        <f>Bil!D165</f>
        <v>0</v>
      </c>
      <c r="D1130" s="58">
        <f>Bil!E165</f>
        <v>0</v>
      </c>
      <c r="E1130" s="58">
        <v>0</v>
      </c>
      <c r="F1130" s="58">
        <v>0</v>
      </c>
      <c r="G1130" s="59">
        <f>B1130/1000*C1130+B1130/500*D1130</f>
        <v>0</v>
      </c>
      <c r="H1130" s="59">
        <f>ABS(C1130-ROUND(C1130,0))+ABS(D1130-ROUND(D1130,0))</f>
        <v>0</v>
      </c>
      <c r="I1130" s="60"/>
    </row>
    <row r="1131" spans="1:9" ht="12.75">
      <c r="A1131" s="57">
        <v>152</v>
      </c>
      <c r="B1131" s="58">
        <f>Bil!C166</f>
        <v>155</v>
      </c>
      <c r="C1131" s="58">
        <f>Bil!D166</f>
        <v>0</v>
      </c>
      <c r="D1131" s="58">
        <f>Bil!E166</f>
        <v>0</v>
      </c>
      <c r="E1131" s="58">
        <v>0</v>
      </c>
      <c r="F1131" s="58">
        <v>0</v>
      </c>
      <c r="G1131" s="59">
        <f>B1131/1000*C1131+B1131/500*D1131</f>
        <v>0</v>
      </c>
      <c r="H1131" s="59">
        <f>ABS(C1131-ROUND(C1131,0))+ABS(D1131-ROUND(D1131,0))</f>
        <v>0</v>
      </c>
      <c r="I1131" s="60"/>
    </row>
    <row r="1132" spans="1:9" ht="12.75">
      <c r="A1132" s="57">
        <v>152</v>
      </c>
      <c r="B1132" s="58">
        <f>Bil!C167</f>
        <v>156</v>
      </c>
      <c r="C1132" s="58">
        <f>Bil!D167</f>
        <v>0</v>
      </c>
      <c r="D1132" s="58">
        <f>Bil!E167</f>
        <v>0</v>
      </c>
      <c r="E1132" s="58">
        <v>0</v>
      </c>
      <c r="F1132" s="58">
        <v>0</v>
      </c>
      <c r="G1132" s="59">
        <f>B1132/1000*C1132+B1132/500*D1132</f>
        <v>0</v>
      </c>
      <c r="H1132" s="59">
        <f>ABS(C1132-ROUND(C1132,0))+ABS(D1132-ROUND(D1132,0))</f>
        <v>0</v>
      </c>
      <c r="I1132" s="60"/>
    </row>
    <row r="1133" spans="1:9" ht="12.75">
      <c r="A1133" s="57">
        <v>152</v>
      </c>
      <c r="B1133" s="58">
        <f>Bil!C168</f>
        <v>157</v>
      </c>
      <c r="C1133" s="58">
        <f>Bil!D168</f>
        <v>16213143</v>
      </c>
      <c r="D1133" s="58">
        <f>Bil!E168</f>
        <v>13320071</v>
      </c>
      <c r="E1133" s="58">
        <v>0</v>
      </c>
      <c r="F1133" s="58">
        <v>0</v>
      </c>
      <c r="G1133" s="59">
        <f>B1133/1000*C1133+B1133/500*D1133</f>
        <v>6727965.7450000001</v>
      </c>
      <c r="H1133" s="59">
        <f>ABS(C1133-ROUND(C1133,0))+ABS(D1133-ROUND(D1133,0))</f>
        <v>0</v>
      </c>
      <c r="I1133" s="60"/>
    </row>
    <row r="1134" spans="1:9" ht="12.75">
      <c r="A1134" s="57">
        <v>152</v>
      </c>
      <c r="B1134" s="58">
        <f>Bil!C169</f>
        <v>158</v>
      </c>
      <c r="C1134" s="58">
        <f>Bil!D169</f>
        <v>0</v>
      </c>
      <c r="D1134" s="58">
        <f>Bil!E169</f>
        <v>0</v>
      </c>
      <c r="E1134" s="58">
        <v>0</v>
      </c>
      <c r="F1134" s="58">
        <v>0</v>
      </c>
      <c r="G1134" s="59">
        <f>B1134/1000*C1134+B1134/500*D1134</f>
        <v>0</v>
      </c>
      <c r="H1134" s="59">
        <f>ABS(C1134-ROUND(C1134,0))+ABS(D1134-ROUND(D1134,0))</f>
        <v>0</v>
      </c>
      <c r="I1134" s="60"/>
    </row>
    <row r="1135" spans="1:9" ht="12.75">
      <c r="A1135" s="57">
        <v>152</v>
      </c>
      <c r="B1135" s="58">
        <f>Bil!C170</f>
        <v>159</v>
      </c>
      <c r="C1135" s="58">
        <f>Bil!D170</f>
        <v>0</v>
      </c>
      <c r="D1135" s="58">
        <f>Bil!E170</f>
        <v>0</v>
      </c>
      <c r="E1135" s="58">
        <v>0</v>
      </c>
      <c r="F1135" s="58">
        <v>0</v>
      </c>
      <c r="G1135" s="59">
        <f>B1135/1000*C1135+B1135/500*D1135</f>
        <v>0</v>
      </c>
      <c r="H1135" s="59">
        <f>ABS(C1135-ROUND(C1135,0))+ABS(D1135-ROUND(D1135,0))</f>
        <v>0</v>
      </c>
      <c r="I1135" s="60"/>
    </row>
    <row r="1136" spans="1:9" ht="12.75">
      <c r="A1136" s="57">
        <v>152</v>
      </c>
      <c r="B1136" s="58">
        <f>Bil!C171</f>
        <v>160</v>
      </c>
      <c r="C1136" s="58">
        <f>Bil!D171</f>
        <v>0</v>
      </c>
      <c r="D1136" s="58">
        <f>Bil!E171</f>
        <v>0</v>
      </c>
      <c r="E1136" s="58">
        <v>0</v>
      </c>
      <c r="F1136" s="58">
        <v>0</v>
      </c>
      <c r="G1136" s="59">
        <f>B1136/1000*C1136+B1136/500*D1136</f>
        <v>0</v>
      </c>
      <c r="H1136" s="59">
        <f>ABS(C1136-ROUND(C1136,0))+ABS(D1136-ROUND(D1136,0))</f>
        <v>0</v>
      </c>
      <c r="I1136" s="60"/>
    </row>
    <row r="1137" spans="1:9" ht="12.75">
      <c r="A1137" s="57">
        <v>152</v>
      </c>
      <c r="B1137" s="58">
        <f>Bil!C172</f>
        <v>161</v>
      </c>
      <c r="C1137" s="58">
        <f>Bil!D172</f>
        <v>0</v>
      </c>
      <c r="D1137" s="58">
        <f>Bil!E172</f>
        <v>0</v>
      </c>
      <c r="E1137" s="58">
        <v>0</v>
      </c>
      <c r="F1137" s="58">
        <v>0</v>
      </c>
      <c r="G1137" s="59">
        <f>B1137/1000*C1137+B1137/500*D1137</f>
        <v>0</v>
      </c>
      <c r="H1137" s="59">
        <f>ABS(C1137-ROUND(C1137,0))+ABS(D1137-ROUND(D1137,0))</f>
        <v>0</v>
      </c>
      <c r="I1137" s="60"/>
    </row>
    <row r="1138" spans="1:9" ht="12.75">
      <c r="A1138" s="57">
        <v>152</v>
      </c>
      <c r="B1138" s="58">
        <f>Bil!C173</f>
        <v>162</v>
      </c>
      <c r="C1138" s="58">
        <f>Bil!D173</f>
        <v>551520348</v>
      </c>
      <c r="D1138" s="58">
        <f>Bil!E173</f>
        <v>539643833</v>
      </c>
      <c r="E1138" s="58">
        <v>0</v>
      </c>
      <c r="F1138" s="58">
        <v>0</v>
      </c>
      <c r="G1138" s="59">
        <f>B1138/1000*C1138+B1138/500*D1138</f>
        <v>264190898.26800001</v>
      </c>
      <c r="H1138" s="59">
        <f>ABS(C1138-ROUND(C1138,0))+ABS(D1138-ROUND(D1138,0))</f>
        <v>0</v>
      </c>
      <c r="I1138" s="60"/>
    </row>
    <row r="1139" spans="1:9" ht="12.75">
      <c r="A1139" s="57">
        <v>152</v>
      </c>
      <c r="B1139" s="58">
        <f>Bil!C174</f>
        <v>163</v>
      </c>
      <c r="C1139" s="58">
        <f>Bil!D174</f>
        <v>26999784</v>
      </c>
      <c r="D1139" s="58">
        <f>Bil!E174</f>
        <v>21955401</v>
      </c>
      <c r="E1139" s="58">
        <v>0</v>
      </c>
      <c r="F1139" s="58">
        <v>0</v>
      </c>
      <c r="G1139" s="59">
        <f>B1139/1000*C1139+B1139/500*D1139</f>
        <v>11558425.518000001</v>
      </c>
      <c r="H1139" s="59">
        <f>ABS(C1139-ROUND(C1139,0))+ABS(D1139-ROUND(D1139,0))</f>
        <v>0</v>
      </c>
      <c r="I1139" s="60"/>
    </row>
    <row r="1140" spans="1:9" ht="12.75">
      <c r="A1140" s="57">
        <v>152</v>
      </c>
      <c r="B1140" s="58">
        <f>Bil!C175</f>
        <v>164</v>
      </c>
      <c r="C1140" s="58">
        <f>Bil!D175</f>
        <v>2071172</v>
      </c>
      <c r="D1140" s="58">
        <f>Bil!E175</f>
        <v>2897785</v>
      </c>
      <c r="E1140" s="58">
        <v>0</v>
      </c>
      <c r="F1140" s="58">
        <v>0</v>
      </c>
      <c r="G1140" s="59">
        <f>B1140/1000*C1140+B1140/500*D1140</f>
        <v>1290145.6880000001</v>
      </c>
      <c r="H1140" s="59">
        <f>ABS(C1140-ROUND(C1140,0))+ABS(D1140-ROUND(D1140,0))</f>
        <v>0</v>
      </c>
      <c r="I1140" s="60"/>
    </row>
    <row r="1141" spans="1:9" ht="12.75">
      <c r="A1141" s="57">
        <v>152</v>
      </c>
      <c r="B1141" s="58">
        <f>Bil!C176</f>
        <v>165</v>
      </c>
      <c r="C1141" s="58">
        <f>Bil!D176</f>
        <v>0</v>
      </c>
      <c r="D1141" s="58">
        <f>Bil!E176</f>
        <v>0</v>
      </c>
      <c r="E1141" s="58">
        <v>0</v>
      </c>
      <c r="F1141" s="58">
        <v>0</v>
      </c>
      <c r="G1141" s="59">
        <f>B1141/1000*C1141+B1141/500*D1141</f>
        <v>0</v>
      </c>
      <c r="H1141" s="59">
        <f>ABS(C1141-ROUND(C1141,0))+ABS(D1141-ROUND(D1141,0))</f>
        <v>0</v>
      </c>
      <c r="I1141" s="60"/>
    </row>
    <row r="1142" spans="1:9" ht="12.75">
      <c r="A1142" s="57">
        <v>152</v>
      </c>
      <c r="B1142" s="58">
        <f>Bil!C177</f>
        <v>166</v>
      </c>
      <c r="C1142" s="58">
        <f>Bil!D177</f>
        <v>672217</v>
      </c>
      <c r="D1142" s="58">
        <f>Bil!E177</f>
        <v>1337020</v>
      </c>
      <c r="E1142" s="58">
        <v>0</v>
      </c>
      <c r="F1142" s="58">
        <v>0</v>
      </c>
      <c r="G1142" s="59">
        <f>B1142/1000*C1142+B1142/500*D1142</f>
        <v>555478.66200000001</v>
      </c>
      <c r="H1142" s="59">
        <f>ABS(C1142-ROUND(C1142,0))+ABS(D1142-ROUND(D1142,0))</f>
        <v>0</v>
      </c>
      <c r="I1142" s="60"/>
    </row>
    <row r="1143" spans="1:9" ht="12.75">
      <c r="A1143" s="57">
        <v>152</v>
      </c>
      <c r="B1143" s="58">
        <f>Bil!C178</f>
        <v>167</v>
      </c>
      <c r="C1143" s="58">
        <f>Bil!D178</f>
        <v>85473</v>
      </c>
      <c r="D1143" s="58">
        <f>Bil!E178</f>
        <v>51634</v>
      </c>
      <c r="E1143" s="58">
        <v>0</v>
      </c>
      <c r="F1143" s="58">
        <v>0</v>
      </c>
      <c r="G1143" s="59">
        <f>B1143/1000*C1143+B1143/500*D1143</f>
        <v>31519.747000000003</v>
      </c>
      <c r="H1143" s="59">
        <f>ABS(C1143-ROUND(C1143,0))+ABS(D1143-ROUND(D1143,0))</f>
        <v>0</v>
      </c>
      <c r="I1143" s="60"/>
    </row>
    <row r="1144" spans="1:9" ht="12.75">
      <c r="A1144" s="57">
        <v>152</v>
      </c>
      <c r="B1144" s="58">
        <f>Bil!C179</f>
        <v>168</v>
      </c>
      <c r="C1144" s="58">
        <f>Bil!D179</f>
        <v>0</v>
      </c>
      <c r="D1144" s="58">
        <f>Bil!E179</f>
        <v>0</v>
      </c>
      <c r="E1144" s="58">
        <v>0</v>
      </c>
      <c r="F1144" s="58">
        <v>0</v>
      </c>
      <c r="G1144" s="59">
        <f>B1144/1000*C1144+B1144/500*D1144</f>
        <v>0</v>
      </c>
      <c r="H1144" s="59">
        <f>ABS(C1144-ROUND(C1144,0))+ABS(D1144-ROUND(D1144,0))</f>
        <v>0</v>
      </c>
      <c r="I1144" s="60"/>
    </row>
    <row r="1145" spans="1:9" ht="12.75">
      <c r="A1145" s="57">
        <v>152</v>
      </c>
      <c r="B1145" s="58">
        <f>Bil!C180</f>
        <v>169</v>
      </c>
      <c r="C1145" s="58">
        <f>Bil!D180</f>
        <v>0</v>
      </c>
      <c r="D1145" s="58">
        <f>Bil!E180</f>
        <v>0</v>
      </c>
      <c r="E1145" s="58">
        <v>0</v>
      </c>
      <c r="F1145" s="58">
        <v>0</v>
      </c>
      <c r="G1145" s="59">
        <f>B1145/1000*C1145+B1145/500*D1145</f>
        <v>0</v>
      </c>
      <c r="H1145" s="59">
        <f>ABS(C1145-ROUND(C1145,0))+ABS(D1145-ROUND(D1145,0))</f>
        <v>0</v>
      </c>
      <c r="I1145" s="60"/>
    </row>
    <row r="1146" spans="1:9" ht="12.75">
      <c r="A1146" s="57">
        <v>152</v>
      </c>
      <c r="B1146" s="58">
        <f>Bil!C181</f>
        <v>170</v>
      </c>
      <c r="C1146" s="58">
        <f>Bil!D181</f>
        <v>85473</v>
      </c>
      <c r="D1146" s="58">
        <f>Bil!E181</f>
        <v>51634</v>
      </c>
      <c r="E1146" s="58">
        <v>0</v>
      </c>
      <c r="F1146" s="58">
        <v>0</v>
      </c>
      <c r="G1146" s="59">
        <f>B1146/1000*C1146+B1146/500*D1146</f>
        <v>32085.970000000001</v>
      </c>
      <c r="H1146" s="59">
        <f>ABS(C1146-ROUND(C1146,0))+ABS(D1146-ROUND(D1146,0))</f>
        <v>0</v>
      </c>
      <c r="I1146" s="60"/>
    </row>
    <row r="1147" spans="1:9" ht="12.75">
      <c r="A1147" s="57">
        <v>152</v>
      </c>
      <c r="B1147" s="58">
        <f>Bil!C182</f>
        <v>171</v>
      </c>
      <c r="C1147" s="58">
        <f>Bil!D182</f>
        <v>59833</v>
      </c>
      <c r="D1147" s="58">
        <f>Bil!E182</f>
        <v>85218</v>
      </c>
      <c r="E1147" s="58">
        <v>0</v>
      </c>
      <c r="F1147" s="58">
        <v>0</v>
      </c>
      <c r="G1147" s="59">
        <f>B1147/1000*C1147+B1147/500*D1147</f>
        <v>39375.999000000003</v>
      </c>
      <c r="H1147" s="59">
        <f>ABS(C1147-ROUND(C1147,0))+ABS(D1147-ROUND(D1147,0))</f>
        <v>0</v>
      </c>
      <c r="I1147" s="60"/>
    </row>
    <row r="1148" spans="1:9" ht="12.75">
      <c r="A1148" s="57">
        <v>152</v>
      </c>
      <c r="B1148" s="58">
        <f>Bil!C183</f>
        <v>172</v>
      </c>
      <c r="C1148" s="58">
        <f>Bil!D183</f>
        <v>85334</v>
      </c>
      <c r="D1148" s="58">
        <f>Bil!E183</f>
        <v>209951</v>
      </c>
      <c r="E1148" s="58">
        <v>0</v>
      </c>
      <c r="F1148" s="58">
        <v>0</v>
      </c>
      <c r="G1148" s="59">
        <f>B1148/1000*C1148+B1148/500*D1148</f>
        <v>86900.592000000004</v>
      </c>
      <c r="H1148" s="59">
        <f>ABS(C1148-ROUND(C1148,0))+ABS(D1148-ROUND(D1148,0))</f>
        <v>0</v>
      </c>
      <c r="I1148" s="60"/>
    </row>
    <row r="1149" spans="1:9" ht="12.75">
      <c r="A1149" s="57">
        <v>152</v>
      </c>
      <c r="B1149" s="58">
        <f>Bil!C184</f>
        <v>173</v>
      </c>
      <c r="C1149" s="58">
        <f>Bil!D184</f>
        <v>52639</v>
      </c>
      <c r="D1149" s="58">
        <f>Bil!E184</f>
        <v>22209</v>
      </c>
      <c r="E1149" s="58">
        <v>0</v>
      </c>
      <c r="F1149" s="58">
        <v>0</v>
      </c>
      <c r="G1149" s="59">
        <f>B1149/1000*C1149+B1149/500*D1149</f>
        <v>16790.860999999997</v>
      </c>
      <c r="H1149" s="59">
        <f>ABS(C1149-ROUND(C1149,0))+ABS(D1149-ROUND(D1149,0))</f>
        <v>0</v>
      </c>
      <c r="I1149" s="60"/>
    </row>
    <row r="1150" spans="1:9" ht="12.75">
      <c r="A1150" s="57">
        <v>152</v>
      </c>
      <c r="B1150" s="58">
        <f>Bil!C185</f>
        <v>174</v>
      </c>
      <c r="C1150" s="58">
        <f>Bil!D185</f>
        <v>1115676</v>
      </c>
      <c r="D1150" s="58">
        <f>Bil!E185</f>
        <v>1191753</v>
      </c>
      <c r="E1150" s="58">
        <v>0</v>
      </c>
      <c r="F1150" s="58">
        <v>0</v>
      </c>
      <c r="G1150" s="59">
        <f>B1150/1000*C1150+B1150/500*D1150</f>
        <v>608857.66799999995</v>
      </c>
      <c r="H1150" s="59">
        <f>ABS(C1150-ROUND(C1150,0))+ABS(D1150-ROUND(D1150,0))</f>
        <v>0</v>
      </c>
      <c r="I1150" s="60"/>
    </row>
    <row r="1151" spans="1:9" ht="12.75">
      <c r="A1151" s="57">
        <v>152</v>
      </c>
      <c r="B1151" s="58">
        <f>Bil!C186</f>
        <v>175</v>
      </c>
      <c r="C1151" s="58">
        <f>Bil!D186</f>
        <v>2410456</v>
      </c>
      <c r="D1151" s="58">
        <f>Bil!E186</f>
        <v>2091528</v>
      </c>
      <c r="E1151" s="58">
        <v>0</v>
      </c>
      <c r="F1151" s="58">
        <v>0</v>
      </c>
      <c r="G1151" s="59">
        <f>B1151/1000*C1151+B1151/500*D1151</f>
        <v>1153864.5999999999</v>
      </c>
      <c r="H1151" s="59">
        <f>ABS(C1151-ROUND(C1151,0))+ABS(D1151-ROUND(D1151,0))</f>
        <v>0</v>
      </c>
      <c r="I1151" s="60"/>
    </row>
    <row r="1152" spans="1:9" ht="12.75">
      <c r="A1152" s="57">
        <v>152</v>
      </c>
      <c r="B1152" s="58">
        <f>Bil!C187</f>
        <v>176</v>
      </c>
      <c r="C1152" s="58">
        <f>Bil!D187</f>
        <v>0</v>
      </c>
      <c r="D1152" s="58">
        <f>Bil!E187</f>
        <v>0</v>
      </c>
      <c r="E1152" s="58">
        <v>0</v>
      </c>
      <c r="F1152" s="58">
        <v>0</v>
      </c>
      <c r="G1152" s="59">
        <f>B1152/1000*C1152+B1152/500*D1152</f>
        <v>0</v>
      </c>
      <c r="H1152" s="59">
        <f>ABS(C1152-ROUND(C1152,0))+ABS(D1152-ROUND(D1152,0))</f>
        <v>0</v>
      </c>
      <c r="I1152" s="60"/>
    </row>
    <row r="1153" spans="1:9" ht="12.75">
      <c r="A1153" s="57">
        <v>152</v>
      </c>
      <c r="B1153" s="58">
        <f>Bil!C188</f>
        <v>177</v>
      </c>
      <c r="C1153" s="58">
        <f>Bil!D188</f>
        <v>0</v>
      </c>
      <c r="D1153" s="58">
        <f>Bil!E188</f>
        <v>0</v>
      </c>
      <c r="E1153" s="58">
        <v>0</v>
      </c>
      <c r="F1153" s="58">
        <v>0</v>
      </c>
      <c r="G1153" s="59">
        <f>B1153/1000*C1153+B1153/500*D1153</f>
        <v>0</v>
      </c>
      <c r="H1153" s="59">
        <f>ABS(C1153-ROUND(C1153,0))+ABS(D1153-ROUND(D1153,0))</f>
        <v>0</v>
      </c>
      <c r="I1153" s="60"/>
    </row>
    <row r="1154" spans="1:9" ht="12.75">
      <c r="A1154" s="57">
        <v>152</v>
      </c>
      <c r="B1154" s="58">
        <f>Bil!C189</f>
        <v>178</v>
      </c>
      <c r="C1154" s="58">
        <f>Bil!D189</f>
        <v>0</v>
      </c>
      <c r="D1154" s="58">
        <f>Bil!E189</f>
        <v>0</v>
      </c>
      <c r="E1154" s="58">
        <v>0</v>
      </c>
      <c r="F1154" s="58">
        <v>0</v>
      </c>
      <c r="G1154" s="59">
        <f>B1154/1000*C1154+B1154/500*D1154</f>
        <v>0</v>
      </c>
      <c r="H1154" s="59">
        <f t="shared" si="37" ref="H1154:H1217">ABS(C1154-ROUND(C1154,0))+ABS(D1154-ROUND(D1154,0))</f>
        <v>0</v>
      </c>
      <c r="I1154" s="60"/>
    </row>
    <row r="1155" spans="1:9" ht="12.75">
      <c r="A1155" s="57">
        <v>152</v>
      </c>
      <c r="B1155" s="58">
        <f>Bil!C190</f>
        <v>179</v>
      </c>
      <c r="C1155" s="58">
        <f>Bil!D190</f>
        <v>0</v>
      </c>
      <c r="D1155" s="58">
        <f>Bil!E190</f>
        <v>0</v>
      </c>
      <c r="E1155" s="58">
        <v>0</v>
      </c>
      <c r="F1155" s="58">
        <v>0</v>
      </c>
      <c r="G1155" s="59">
        <f>B1155/1000*C1155+B1155/500*D1155</f>
        <v>0</v>
      </c>
      <c r="H1155" s="59">
        <f>ABS(C1155-ROUND(C1155,0))+ABS(D1155-ROUND(D1155,0))</f>
        <v>0</v>
      </c>
      <c r="I1155" s="60"/>
    </row>
    <row r="1156" spans="1:9" ht="12.75">
      <c r="A1156" s="57">
        <v>152</v>
      </c>
      <c r="B1156" s="58">
        <f>Bil!C191</f>
        <v>180</v>
      </c>
      <c r="C1156" s="58">
        <f>Bil!D191</f>
        <v>0</v>
      </c>
      <c r="D1156" s="58">
        <f>Bil!E191</f>
        <v>0</v>
      </c>
      <c r="E1156" s="58">
        <v>0</v>
      </c>
      <c r="F1156" s="58">
        <v>0</v>
      </c>
      <c r="G1156" s="59">
        <f>B1156/1000*C1156+B1156/500*D1156</f>
        <v>0</v>
      </c>
      <c r="H1156" s="59">
        <f>ABS(C1156-ROUND(C1156,0))+ABS(D1156-ROUND(D1156,0))</f>
        <v>0</v>
      </c>
      <c r="I1156" s="60"/>
    </row>
    <row r="1157" spans="1:9" ht="12.75">
      <c r="A1157" s="57">
        <v>152</v>
      </c>
      <c r="B1157" s="58">
        <f>Bil!C192</f>
        <v>181</v>
      </c>
      <c r="C1157" s="58">
        <f>Bil!D192</f>
        <v>0</v>
      </c>
      <c r="D1157" s="58">
        <f>Bil!E192</f>
        <v>0</v>
      </c>
      <c r="E1157" s="58">
        <v>0</v>
      </c>
      <c r="F1157" s="58">
        <v>0</v>
      </c>
      <c r="G1157" s="59">
        <f>B1157/1000*C1157+B1157/500*D1157</f>
        <v>0</v>
      </c>
      <c r="H1157" s="59">
        <f>ABS(C1157-ROUND(C1157,0))+ABS(D1157-ROUND(D1157,0))</f>
        <v>0</v>
      </c>
      <c r="I1157" s="60"/>
    </row>
    <row r="1158" spans="1:9" ht="12.75">
      <c r="A1158" s="57">
        <v>152</v>
      </c>
      <c r="B1158" s="58">
        <f>Bil!C193</f>
        <v>182</v>
      </c>
      <c r="C1158" s="58">
        <f>Bil!D193</f>
        <v>0</v>
      </c>
      <c r="D1158" s="58">
        <f>Bil!E193</f>
        <v>0</v>
      </c>
      <c r="E1158" s="58">
        <v>0</v>
      </c>
      <c r="F1158" s="58">
        <v>0</v>
      </c>
      <c r="G1158" s="59">
        <f>B1158/1000*C1158+B1158/500*D1158</f>
        <v>0</v>
      </c>
      <c r="H1158" s="59">
        <f>ABS(C1158-ROUND(C1158,0))+ABS(D1158-ROUND(D1158,0))</f>
        <v>0</v>
      </c>
      <c r="I1158" s="60"/>
    </row>
    <row r="1159" spans="1:9" ht="12.75">
      <c r="A1159" s="57">
        <v>152</v>
      </c>
      <c r="B1159" s="58">
        <f>Bil!C194</f>
        <v>183</v>
      </c>
      <c r="C1159" s="58">
        <f>Bil!D194</f>
        <v>0</v>
      </c>
      <c r="D1159" s="58">
        <f>Bil!E194</f>
        <v>0</v>
      </c>
      <c r="E1159" s="58">
        <v>0</v>
      </c>
      <c r="F1159" s="58">
        <v>0</v>
      </c>
      <c r="G1159" s="59">
        <f>B1159/1000*C1159+B1159/500*D1159</f>
        <v>0</v>
      </c>
      <c r="H1159" s="59">
        <f>ABS(C1159-ROUND(C1159,0))+ABS(D1159-ROUND(D1159,0))</f>
        <v>0</v>
      </c>
      <c r="I1159" s="60"/>
    </row>
    <row r="1160" spans="1:9" ht="12.75">
      <c r="A1160" s="57">
        <v>152</v>
      </c>
      <c r="B1160" s="58">
        <f>Bil!C195</f>
        <v>184</v>
      </c>
      <c r="C1160" s="58">
        <f>Bil!D195</f>
        <v>0</v>
      </c>
      <c r="D1160" s="58">
        <f>Bil!E195</f>
        <v>0</v>
      </c>
      <c r="E1160" s="58">
        <v>0</v>
      </c>
      <c r="F1160" s="58">
        <v>0</v>
      </c>
      <c r="G1160" s="59">
        <f>B1160/1000*C1160+B1160/500*D1160</f>
        <v>0</v>
      </c>
      <c r="H1160" s="59">
        <f>ABS(C1160-ROUND(C1160,0))+ABS(D1160-ROUND(D1160,0))</f>
        <v>0</v>
      </c>
      <c r="I1160" s="60"/>
    </row>
    <row r="1161" spans="1:9" ht="12.75">
      <c r="A1161" s="57">
        <v>152</v>
      </c>
      <c r="B1161" s="58">
        <f>Bil!C196</f>
        <v>185</v>
      </c>
      <c r="C1161" s="58">
        <f>Bil!D196</f>
        <v>0</v>
      </c>
      <c r="D1161" s="58">
        <f>Bil!E196</f>
        <v>0</v>
      </c>
      <c r="E1161" s="58">
        <v>0</v>
      </c>
      <c r="F1161" s="58">
        <v>0</v>
      </c>
      <c r="G1161" s="59">
        <f>B1161/1000*C1161+B1161/500*D1161</f>
        <v>0</v>
      </c>
      <c r="H1161" s="59">
        <f>ABS(C1161-ROUND(C1161,0))+ABS(D1161-ROUND(D1161,0))</f>
        <v>0</v>
      </c>
      <c r="I1161" s="60"/>
    </row>
    <row r="1162" spans="1:9" ht="12.75">
      <c r="A1162" s="57">
        <v>152</v>
      </c>
      <c r="B1162" s="58">
        <f>Bil!C197</f>
        <v>186</v>
      </c>
      <c r="C1162" s="58">
        <f>Bil!D197</f>
        <v>0</v>
      </c>
      <c r="D1162" s="58">
        <f>Bil!E197</f>
        <v>0</v>
      </c>
      <c r="E1162" s="58">
        <v>0</v>
      </c>
      <c r="F1162" s="58">
        <v>0</v>
      </c>
      <c r="G1162" s="59">
        <f>B1162/1000*C1162+B1162/500*D1162</f>
        <v>0</v>
      </c>
      <c r="H1162" s="59">
        <f>ABS(C1162-ROUND(C1162,0))+ABS(D1162-ROUND(D1162,0))</f>
        <v>0</v>
      </c>
      <c r="I1162" s="60"/>
    </row>
    <row r="1163" spans="1:9" ht="12.75">
      <c r="A1163" s="57">
        <v>152</v>
      </c>
      <c r="B1163" s="58">
        <f>Bil!C198</f>
        <v>187</v>
      </c>
      <c r="C1163" s="58">
        <f>Bil!D198</f>
        <v>0</v>
      </c>
      <c r="D1163" s="58">
        <f>Bil!E198</f>
        <v>0</v>
      </c>
      <c r="E1163" s="58">
        <v>0</v>
      </c>
      <c r="F1163" s="58">
        <v>0</v>
      </c>
      <c r="G1163" s="59">
        <f>B1163/1000*C1163+B1163/500*D1163</f>
        <v>0</v>
      </c>
      <c r="H1163" s="59">
        <f>ABS(C1163-ROUND(C1163,0))+ABS(D1163-ROUND(D1163,0))</f>
        <v>0</v>
      </c>
      <c r="I1163" s="60"/>
    </row>
    <row r="1164" spans="1:9" ht="12.75">
      <c r="A1164" s="57">
        <v>152</v>
      </c>
      <c r="B1164" s="58">
        <f>Bil!C199</f>
        <v>188</v>
      </c>
      <c r="C1164" s="58">
        <f>Bil!D199</f>
        <v>0</v>
      </c>
      <c r="D1164" s="58">
        <f>Bil!E199</f>
        <v>0</v>
      </c>
      <c r="E1164" s="58">
        <v>0</v>
      </c>
      <c r="F1164" s="58">
        <v>0</v>
      </c>
      <c r="G1164" s="59">
        <f>B1164/1000*C1164+B1164/500*D1164</f>
        <v>0</v>
      </c>
      <c r="H1164" s="59">
        <f>ABS(C1164-ROUND(C1164,0))+ABS(D1164-ROUND(D1164,0))</f>
        <v>0</v>
      </c>
      <c r="I1164" s="60"/>
    </row>
    <row r="1165" spans="1:9" ht="12.75">
      <c r="A1165" s="57">
        <v>152</v>
      </c>
      <c r="B1165" s="58">
        <f>Bil!C200</f>
        <v>189</v>
      </c>
      <c r="C1165" s="58">
        <f>Bil!D200</f>
        <v>0</v>
      </c>
      <c r="D1165" s="58">
        <f>Bil!E200</f>
        <v>0</v>
      </c>
      <c r="E1165" s="58">
        <v>0</v>
      </c>
      <c r="F1165" s="58">
        <v>0</v>
      </c>
      <c r="G1165" s="59">
        <f>B1165/1000*C1165+B1165/500*D1165</f>
        <v>0</v>
      </c>
      <c r="H1165" s="59">
        <f>ABS(C1165-ROUND(C1165,0))+ABS(D1165-ROUND(D1165,0))</f>
        <v>0</v>
      </c>
      <c r="I1165" s="60"/>
    </row>
    <row r="1166" spans="1:9" ht="12.75">
      <c r="A1166" s="57">
        <v>152</v>
      </c>
      <c r="B1166" s="58">
        <f>Bil!C201</f>
        <v>190</v>
      </c>
      <c r="C1166" s="58">
        <f>Bil!D201</f>
        <v>0</v>
      </c>
      <c r="D1166" s="58">
        <f>Bil!E201</f>
        <v>0</v>
      </c>
      <c r="E1166" s="58">
        <v>0</v>
      </c>
      <c r="F1166" s="58">
        <v>0</v>
      </c>
      <c r="G1166" s="59">
        <f>B1166/1000*C1166+B1166/500*D1166</f>
        <v>0</v>
      </c>
      <c r="H1166" s="59">
        <f>ABS(C1166-ROUND(C1166,0))+ABS(D1166-ROUND(D1166,0))</f>
        <v>0</v>
      </c>
      <c r="I1166" s="60"/>
    </row>
    <row r="1167" spans="1:9" ht="12.75">
      <c r="A1167" s="57">
        <v>152</v>
      </c>
      <c r="B1167" s="58">
        <f>Bil!C202</f>
        <v>191</v>
      </c>
      <c r="C1167" s="58">
        <f>Bil!D202</f>
        <v>0</v>
      </c>
      <c r="D1167" s="58">
        <f>Bil!E202</f>
        <v>0</v>
      </c>
      <c r="E1167" s="58">
        <v>0</v>
      </c>
      <c r="F1167" s="58">
        <v>0</v>
      </c>
      <c r="G1167" s="59">
        <f>B1167/1000*C1167+B1167/500*D1167</f>
        <v>0</v>
      </c>
      <c r="H1167" s="59">
        <f>ABS(C1167-ROUND(C1167,0))+ABS(D1167-ROUND(D1167,0))</f>
        <v>0</v>
      </c>
      <c r="I1167" s="60"/>
    </row>
    <row r="1168" spans="1:9" ht="12.75">
      <c r="A1168" s="57">
        <v>152</v>
      </c>
      <c r="B1168" s="58">
        <f>Bil!C203</f>
        <v>192</v>
      </c>
      <c r="C1168" s="58">
        <f>Bil!D203</f>
        <v>22518156</v>
      </c>
      <c r="D1168" s="58">
        <f>Bil!E203</f>
        <v>16966088</v>
      </c>
      <c r="E1168" s="58">
        <v>0</v>
      </c>
      <c r="F1168" s="58">
        <v>0</v>
      </c>
      <c r="G1168" s="59">
        <f>B1168/1000*C1168+B1168/500*D1168</f>
        <v>10838463.744000001</v>
      </c>
      <c r="H1168" s="59">
        <f>ABS(C1168-ROUND(C1168,0))+ABS(D1168-ROUND(D1168,0))</f>
        <v>0</v>
      </c>
      <c r="I1168" s="60"/>
    </row>
    <row r="1169" spans="1:9" ht="12.75">
      <c r="A1169" s="57">
        <v>152</v>
      </c>
      <c r="B1169" s="58">
        <f>Bil!C204</f>
        <v>193</v>
      </c>
      <c r="C1169" s="58">
        <f>Bil!D204</f>
        <v>22518156</v>
      </c>
      <c r="D1169" s="58">
        <f>Bil!E204</f>
        <v>16966088</v>
      </c>
      <c r="E1169" s="58">
        <v>0</v>
      </c>
      <c r="F1169" s="58">
        <v>0</v>
      </c>
      <c r="G1169" s="59">
        <f t="shared" si="38" ref="G1169:G1232">B1169/1000*C1169+B1169/500*D1169</f>
        <v>10894914.076000001</v>
      </c>
      <c r="H1169" s="59">
        <f>ABS(C1169-ROUND(C1169,0))+ABS(D1169-ROUND(D1169,0))</f>
        <v>0</v>
      </c>
      <c r="I1169" s="60"/>
    </row>
    <row r="1170" spans="1:9" ht="12.75">
      <c r="A1170" s="57">
        <v>152</v>
      </c>
      <c r="B1170" s="58">
        <f>Bil!C205</f>
        <v>194</v>
      </c>
      <c r="C1170" s="58">
        <f>Bil!D205</f>
        <v>0</v>
      </c>
      <c r="D1170" s="58">
        <f>Bil!E205</f>
        <v>0</v>
      </c>
      <c r="E1170" s="58">
        <v>0</v>
      </c>
      <c r="F1170" s="58">
        <v>0</v>
      </c>
      <c r="G1170" s="59">
        <f>B1170/1000*C1170+B1170/500*D1170</f>
        <v>0</v>
      </c>
      <c r="H1170" s="59">
        <f>ABS(C1170-ROUND(C1170,0))+ABS(D1170-ROUND(D1170,0))</f>
        <v>0</v>
      </c>
      <c r="I1170" s="60"/>
    </row>
    <row r="1171" spans="1:9" ht="12.75">
      <c r="A1171" s="57">
        <v>152</v>
      </c>
      <c r="B1171" s="58">
        <f>Bil!C206</f>
        <v>195</v>
      </c>
      <c r="C1171" s="58">
        <f>Bil!D206</f>
        <v>0</v>
      </c>
      <c r="D1171" s="58">
        <f>Bil!E206</f>
        <v>0</v>
      </c>
      <c r="E1171" s="58">
        <v>0</v>
      </c>
      <c r="F1171" s="58">
        <v>0</v>
      </c>
      <c r="G1171" s="59">
        <f>B1171/1000*C1171+B1171/500*D1171</f>
        <v>0</v>
      </c>
      <c r="H1171" s="59">
        <f>ABS(C1171-ROUND(C1171,0))+ABS(D1171-ROUND(D1171,0))</f>
        <v>0</v>
      </c>
      <c r="I1171" s="60"/>
    </row>
    <row r="1172" spans="1:9" ht="12.75">
      <c r="A1172" s="57">
        <v>152</v>
      </c>
      <c r="B1172" s="58">
        <f>Bil!C207</f>
        <v>196</v>
      </c>
      <c r="C1172" s="58">
        <f>Bil!D207</f>
        <v>0</v>
      </c>
      <c r="D1172" s="58">
        <f>Bil!E207</f>
        <v>0</v>
      </c>
      <c r="E1172" s="58">
        <v>0</v>
      </c>
      <c r="F1172" s="58">
        <v>0</v>
      </c>
      <c r="G1172" s="59">
        <f>B1172/1000*C1172+B1172/500*D1172</f>
        <v>0</v>
      </c>
      <c r="H1172" s="59">
        <f>ABS(C1172-ROUND(C1172,0))+ABS(D1172-ROUND(D1172,0))</f>
        <v>0</v>
      </c>
      <c r="I1172" s="60"/>
    </row>
    <row r="1173" spans="1:9" ht="12.75">
      <c r="A1173" s="57">
        <v>152</v>
      </c>
      <c r="B1173" s="58">
        <f>Bil!C208</f>
        <v>197</v>
      </c>
      <c r="C1173" s="58">
        <f>Bil!D208</f>
        <v>0</v>
      </c>
      <c r="D1173" s="58">
        <f>Bil!E208</f>
        <v>0</v>
      </c>
      <c r="E1173" s="58">
        <v>0</v>
      </c>
      <c r="F1173" s="58">
        <v>0</v>
      </c>
      <c r="G1173" s="59">
        <f>B1173/1000*C1173+B1173/500*D1173</f>
        <v>0</v>
      </c>
      <c r="H1173" s="59">
        <f>ABS(C1173-ROUND(C1173,0))+ABS(D1173-ROUND(D1173,0))</f>
        <v>0</v>
      </c>
      <c r="I1173" s="60"/>
    </row>
    <row r="1174" spans="1:9" ht="12.75">
      <c r="A1174" s="57">
        <v>152</v>
      </c>
      <c r="B1174" s="58">
        <f>Bil!C209</f>
        <v>198</v>
      </c>
      <c r="C1174" s="58">
        <f>Bil!D209</f>
        <v>22518156</v>
      </c>
      <c r="D1174" s="58">
        <f>Bil!E209</f>
        <v>16966088</v>
      </c>
      <c r="E1174" s="58">
        <v>0</v>
      </c>
      <c r="F1174" s="58">
        <v>0</v>
      </c>
      <c r="G1174" s="59">
        <f>B1174/1000*C1174+B1174/500*D1174</f>
        <v>11177165.736000001</v>
      </c>
      <c r="H1174" s="59">
        <f>ABS(C1174-ROUND(C1174,0))+ABS(D1174-ROUND(D1174,0))</f>
        <v>0</v>
      </c>
      <c r="I1174" s="60"/>
    </row>
    <row r="1175" spans="1:9" ht="12.75">
      <c r="A1175" s="57">
        <v>152</v>
      </c>
      <c r="B1175" s="58">
        <f>Bil!C210</f>
        <v>199</v>
      </c>
      <c r="C1175" s="58">
        <f>Bil!D210</f>
        <v>0</v>
      </c>
      <c r="D1175" s="58">
        <f>Bil!E210</f>
        <v>0</v>
      </c>
      <c r="E1175" s="58">
        <v>0</v>
      </c>
      <c r="F1175" s="58">
        <v>0</v>
      </c>
      <c r="G1175" s="59">
        <f>B1175/1000*C1175+B1175/500*D1175</f>
        <v>0</v>
      </c>
      <c r="H1175" s="59">
        <f>ABS(C1175-ROUND(C1175,0))+ABS(D1175-ROUND(D1175,0))</f>
        <v>0</v>
      </c>
      <c r="I1175" s="60"/>
    </row>
    <row r="1176" spans="1:9" ht="12.75">
      <c r="A1176" s="57">
        <v>152</v>
      </c>
      <c r="B1176" s="58">
        <f>Bil!C211</f>
        <v>200</v>
      </c>
      <c r="C1176" s="58">
        <f>Bil!D211</f>
        <v>0</v>
      </c>
      <c r="D1176" s="58">
        <f>Bil!E211</f>
        <v>0</v>
      </c>
      <c r="E1176" s="58">
        <v>0</v>
      </c>
      <c r="F1176" s="58">
        <v>0</v>
      </c>
      <c r="G1176" s="59">
        <f>B1176/1000*C1176+B1176/500*D1176</f>
        <v>0</v>
      </c>
      <c r="H1176" s="59">
        <f>ABS(C1176-ROUND(C1176,0))+ABS(D1176-ROUND(D1176,0))</f>
        <v>0</v>
      </c>
      <c r="I1176" s="60"/>
    </row>
    <row r="1177" spans="1:9" ht="12.75">
      <c r="A1177" s="57">
        <v>152</v>
      </c>
      <c r="B1177" s="58">
        <f>Bil!C212</f>
        <v>201</v>
      </c>
      <c r="C1177" s="58">
        <f>Bil!D212</f>
        <v>0</v>
      </c>
      <c r="D1177" s="58">
        <f>Bil!E212</f>
        <v>0</v>
      </c>
      <c r="E1177" s="58">
        <v>0</v>
      </c>
      <c r="F1177" s="58">
        <v>0</v>
      </c>
      <c r="G1177" s="59">
        <f>B1177/1000*C1177+B1177/500*D1177</f>
        <v>0</v>
      </c>
      <c r="H1177" s="59">
        <f>ABS(C1177-ROUND(C1177,0))+ABS(D1177-ROUND(D1177,0))</f>
        <v>0</v>
      </c>
      <c r="I1177" s="60"/>
    </row>
    <row r="1178" spans="1:9" ht="12.75">
      <c r="A1178" s="57">
        <v>152</v>
      </c>
      <c r="B1178" s="58">
        <f>Bil!C213</f>
        <v>202</v>
      </c>
      <c r="C1178" s="58">
        <f>Bil!D213</f>
        <v>0</v>
      </c>
      <c r="D1178" s="58">
        <f>Bil!E213</f>
        <v>0</v>
      </c>
      <c r="E1178" s="58">
        <v>0</v>
      </c>
      <c r="F1178" s="58">
        <v>0</v>
      </c>
      <c r="G1178" s="59">
        <f>B1178/1000*C1178+B1178/500*D1178</f>
        <v>0</v>
      </c>
      <c r="H1178" s="59">
        <f>ABS(C1178-ROUND(C1178,0))+ABS(D1178-ROUND(D1178,0))</f>
        <v>0</v>
      </c>
      <c r="I1178" s="60"/>
    </row>
    <row r="1179" spans="1:9" ht="12.75">
      <c r="A1179" s="57">
        <v>152</v>
      </c>
      <c r="B1179" s="58">
        <f>Bil!C214</f>
        <v>203</v>
      </c>
      <c r="C1179" s="58">
        <f>Bil!D214</f>
        <v>0</v>
      </c>
      <c r="D1179" s="58">
        <f>Bil!E214</f>
        <v>0</v>
      </c>
      <c r="E1179" s="58">
        <v>0</v>
      </c>
      <c r="F1179" s="58">
        <v>0</v>
      </c>
      <c r="G1179" s="59">
        <f>B1179/1000*C1179+B1179/500*D1179</f>
        <v>0</v>
      </c>
      <c r="H1179" s="59">
        <f>ABS(C1179-ROUND(C1179,0))+ABS(D1179-ROUND(D1179,0))</f>
        <v>0</v>
      </c>
      <c r="I1179" s="60"/>
    </row>
    <row r="1180" spans="1:9" ht="12.75">
      <c r="A1180" s="57">
        <v>152</v>
      </c>
      <c r="B1180" s="58">
        <f>Bil!C215</f>
        <v>204</v>
      </c>
      <c r="C1180" s="58">
        <f>Bil!D215</f>
        <v>0</v>
      </c>
      <c r="D1180" s="58">
        <f>Bil!E215</f>
        <v>0</v>
      </c>
      <c r="E1180" s="58">
        <v>0</v>
      </c>
      <c r="F1180" s="58">
        <v>0</v>
      </c>
      <c r="G1180" s="59">
        <f>B1180/1000*C1180+B1180/500*D1180</f>
        <v>0</v>
      </c>
      <c r="H1180" s="59">
        <f>ABS(C1180-ROUND(C1180,0))+ABS(D1180-ROUND(D1180,0))</f>
        <v>0</v>
      </c>
      <c r="I1180" s="60"/>
    </row>
    <row r="1181" spans="1:9" ht="12.75">
      <c r="A1181" s="57">
        <v>152</v>
      </c>
      <c r="B1181" s="58">
        <f>Bil!C216</f>
        <v>205</v>
      </c>
      <c r="C1181" s="58">
        <f>Bil!D216</f>
        <v>0</v>
      </c>
      <c r="D1181" s="58">
        <f>Bil!E216</f>
        <v>0</v>
      </c>
      <c r="E1181" s="58">
        <v>0</v>
      </c>
      <c r="F1181" s="58">
        <v>0</v>
      </c>
      <c r="G1181" s="59">
        <f>B1181/1000*C1181+B1181/500*D1181</f>
        <v>0</v>
      </c>
      <c r="H1181" s="59">
        <f>ABS(C1181-ROUND(C1181,0))+ABS(D1181-ROUND(D1181,0))</f>
        <v>0</v>
      </c>
      <c r="I1181" s="60"/>
    </row>
    <row r="1182" spans="1:9" ht="12.75">
      <c r="A1182" s="57">
        <v>152</v>
      </c>
      <c r="B1182" s="58">
        <f>Bil!C217</f>
        <v>206</v>
      </c>
      <c r="C1182" s="58">
        <f>Bil!D217</f>
        <v>0</v>
      </c>
      <c r="D1182" s="58">
        <f>Bil!E217</f>
        <v>0</v>
      </c>
      <c r="E1182" s="58">
        <v>0</v>
      </c>
      <c r="F1182" s="58">
        <v>0</v>
      </c>
      <c r="G1182" s="59">
        <f>B1182/1000*C1182+B1182/500*D1182</f>
        <v>0</v>
      </c>
      <c r="H1182" s="59">
        <f>ABS(C1182-ROUND(C1182,0))+ABS(D1182-ROUND(D1182,0))</f>
        <v>0</v>
      </c>
      <c r="I1182" s="60"/>
    </row>
    <row r="1183" spans="1:9" ht="12.75">
      <c r="A1183" s="57">
        <v>152</v>
      </c>
      <c r="B1183" s="58">
        <f>Bil!C218</f>
        <v>207</v>
      </c>
      <c r="C1183" s="58">
        <f>Bil!D218</f>
        <v>0</v>
      </c>
      <c r="D1183" s="58">
        <f>Bil!E218</f>
        <v>0</v>
      </c>
      <c r="E1183" s="58">
        <v>0</v>
      </c>
      <c r="F1183" s="58">
        <v>0</v>
      </c>
      <c r="G1183" s="59">
        <f>B1183/1000*C1183+B1183/500*D1183</f>
        <v>0</v>
      </c>
      <c r="H1183" s="59">
        <f>ABS(C1183-ROUND(C1183,0))+ABS(D1183-ROUND(D1183,0))</f>
        <v>0</v>
      </c>
      <c r="I1183" s="60"/>
    </row>
    <row r="1184" spans="1:9" ht="12.75">
      <c r="A1184" s="57">
        <v>152</v>
      </c>
      <c r="B1184" s="58">
        <f>Bil!C219</f>
        <v>208</v>
      </c>
      <c r="C1184" s="58">
        <f>Bil!D219</f>
        <v>0</v>
      </c>
      <c r="D1184" s="58">
        <f>Bil!E219</f>
        <v>0</v>
      </c>
      <c r="E1184" s="58">
        <v>0</v>
      </c>
      <c r="F1184" s="58">
        <v>0</v>
      </c>
      <c r="G1184" s="59">
        <f>B1184/1000*C1184+B1184/500*D1184</f>
        <v>0</v>
      </c>
      <c r="H1184" s="59">
        <f>ABS(C1184-ROUND(C1184,0))+ABS(D1184-ROUND(D1184,0))</f>
        <v>0</v>
      </c>
      <c r="I1184" s="60"/>
    </row>
    <row r="1185" spans="1:9" ht="12.75">
      <c r="A1185" s="57">
        <v>152</v>
      </c>
      <c r="B1185" s="58">
        <f>Bil!C220</f>
        <v>209</v>
      </c>
      <c r="C1185" s="58">
        <f>Bil!D220</f>
        <v>0</v>
      </c>
      <c r="D1185" s="58">
        <f>Bil!E220</f>
        <v>0</v>
      </c>
      <c r="E1185" s="58">
        <v>0</v>
      </c>
      <c r="F1185" s="58">
        <v>0</v>
      </c>
      <c r="G1185" s="59">
        <f>B1185/1000*C1185+B1185/500*D1185</f>
        <v>0</v>
      </c>
      <c r="H1185" s="59">
        <f>ABS(C1185-ROUND(C1185,0))+ABS(D1185-ROUND(D1185,0))</f>
        <v>0</v>
      </c>
      <c r="I1185" s="60"/>
    </row>
    <row r="1186" spans="1:9" ht="12.75">
      <c r="A1186" s="57">
        <v>152</v>
      </c>
      <c r="B1186" s="58">
        <f>Bil!C221</f>
        <v>210</v>
      </c>
      <c r="C1186" s="58">
        <f>Bil!D221</f>
        <v>0</v>
      </c>
      <c r="D1186" s="58">
        <f>Bil!E221</f>
        <v>0</v>
      </c>
      <c r="E1186" s="58">
        <v>0</v>
      </c>
      <c r="F1186" s="58">
        <v>0</v>
      </c>
      <c r="G1186" s="59">
        <f>B1186/1000*C1186+B1186/500*D1186</f>
        <v>0</v>
      </c>
      <c r="H1186" s="59">
        <f>ABS(C1186-ROUND(C1186,0))+ABS(D1186-ROUND(D1186,0))</f>
        <v>0</v>
      </c>
      <c r="I1186" s="60"/>
    </row>
    <row r="1187" spans="1:9" ht="12.75">
      <c r="A1187" s="57">
        <v>152</v>
      </c>
      <c r="B1187" s="58">
        <f>Bil!C222</f>
        <v>211</v>
      </c>
      <c r="C1187" s="58">
        <f>Bil!D222</f>
        <v>0</v>
      </c>
      <c r="D1187" s="58">
        <f>Bil!E222</f>
        <v>0</v>
      </c>
      <c r="E1187" s="58">
        <v>0</v>
      </c>
      <c r="F1187" s="58">
        <v>0</v>
      </c>
      <c r="G1187" s="59">
        <f>B1187/1000*C1187+B1187/500*D1187</f>
        <v>0</v>
      </c>
      <c r="H1187" s="59">
        <f>ABS(C1187-ROUND(C1187,0))+ABS(D1187-ROUND(D1187,0))</f>
        <v>0</v>
      </c>
      <c r="I1187" s="60"/>
    </row>
    <row r="1188" spans="1:9" ht="12.75">
      <c r="A1188" s="57">
        <v>152</v>
      </c>
      <c r="B1188" s="58">
        <f>Bil!C223</f>
        <v>212</v>
      </c>
      <c r="C1188" s="58">
        <f>Bil!D223</f>
        <v>0</v>
      </c>
      <c r="D1188" s="58">
        <f>Bil!E223</f>
        <v>0</v>
      </c>
      <c r="E1188" s="58">
        <v>0</v>
      </c>
      <c r="F1188" s="58">
        <v>0</v>
      </c>
      <c r="G1188" s="59">
        <f>B1188/1000*C1188+B1188/500*D1188</f>
        <v>0</v>
      </c>
      <c r="H1188" s="59">
        <f>ABS(C1188-ROUND(C1188,0))+ABS(D1188-ROUND(D1188,0))</f>
        <v>0</v>
      </c>
      <c r="I1188" s="60"/>
    </row>
    <row r="1189" spans="1:9" ht="12.75">
      <c r="A1189" s="57">
        <v>152</v>
      </c>
      <c r="B1189" s="58">
        <f>Bil!C224</f>
        <v>213</v>
      </c>
      <c r="C1189" s="58">
        <f>Bil!D224</f>
        <v>0</v>
      </c>
      <c r="D1189" s="58">
        <f>Bil!E224</f>
        <v>0</v>
      </c>
      <c r="E1189" s="58">
        <v>0</v>
      </c>
      <c r="F1189" s="58">
        <v>0</v>
      </c>
      <c r="G1189" s="59">
        <f>B1189/1000*C1189+B1189/500*D1189</f>
        <v>0</v>
      </c>
      <c r="H1189" s="59">
        <f>ABS(C1189-ROUND(C1189,0))+ABS(D1189-ROUND(D1189,0))</f>
        <v>0</v>
      </c>
      <c r="I1189" s="60"/>
    </row>
    <row r="1190" spans="1:9" ht="12.75">
      <c r="A1190" s="57">
        <v>152</v>
      </c>
      <c r="B1190" s="58">
        <f>Bil!C225</f>
        <v>214</v>
      </c>
      <c r="C1190" s="58">
        <f>Bil!D225</f>
        <v>0</v>
      </c>
      <c r="D1190" s="58">
        <f>Bil!E225</f>
        <v>0</v>
      </c>
      <c r="E1190" s="58">
        <v>0</v>
      </c>
      <c r="F1190" s="58">
        <v>0</v>
      </c>
      <c r="G1190" s="59">
        <f>B1190/1000*C1190+B1190/500*D1190</f>
        <v>0</v>
      </c>
      <c r="H1190" s="59">
        <f>ABS(C1190-ROUND(C1190,0))+ABS(D1190-ROUND(D1190,0))</f>
        <v>0</v>
      </c>
      <c r="I1190" s="60"/>
    </row>
    <row r="1191" spans="1:9" ht="12.75">
      <c r="A1191" s="57">
        <v>152</v>
      </c>
      <c r="B1191" s="58">
        <f>Bil!C226</f>
        <v>215</v>
      </c>
      <c r="C1191" s="58">
        <f>Bil!D226</f>
        <v>0</v>
      </c>
      <c r="D1191" s="58">
        <f>Bil!E226</f>
        <v>0</v>
      </c>
      <c r="E1191" s="58">
        <v>0</v>
      </c>
      <c r="F1191" s="58">
        <v>0</v>
      </c>
      <c r="G1191" s="59">
        <f>B1191/1000*C1191+B1191/500*D1191</f>
        <v>0</v>
      </c>
      <c r="H1191" s="59">
        <f>ABS(C1191-ROUND(C1191,0))+ABS(D1191-ROUND(D1191,0))</f>
        <v>0</v>
      </c>
      <c r="I1191" s="60"/>
    </row>
    <row r="1192" spans="1:9" ht="12.75">
      <c r="A1192" s="57">
        <v>152</v>
      </c>
      <c r="B1192" s="58">
        <f>Bil!C227</f>
        <v>216</v>
      </c>
      <c r="C1192" s="58">
        <f>Bil!D227</f>
        <v>0</v>
      </c>
      <c r="D1192" s="58">
        <f>Bil!E227</f>
        <v>0</v>
      </c>
      <c r="E1192" s="58">
        <v>0</v>
      </c>
      <c r="F1192" s="58">
        <v>0</v>
      </c>
      <c r="G1192" s="59">
        <f>B1192/1000*C1192+B1192/500*D1192</f>
        <v>0</v>
      </c>
      <c r="H1192" s="59">
        <f>ABS(C1192-ROUND(C1192,0))+ABS(D1192-ROUND(D1192,0))</f>
        <v>0</v>
      </c>
      <c r="I1192" s="60"/>
    </row>
    <row r="1193" spans="1:9" ht="12.75">
      <c r="A1193" s="57">
        <v>152</v>
      </c>
      <c r="B1193" s="58">
        <f>Bil!C228</f>
        <v>217</v>
      </c>
      <c r="C1193" s="58">
        <f>Bil!D228</f>
        <v>0</v>
      </c>
      <c r="D1193" s="58">
        <f>Bil!E228</f>
        <v>0</v>
      </c>
      <c r="E1193" s="58">
        <v>0</v>
      </c>
      <c r="F1193" s="58">
        <v>0</v>
      </c>
      <c r="G1193" s="59">
        <f>B1193/1000*C1193+B1193/500*D1193</f>
        <v>0</v>
      </c>
      <c r="H1193" s="59">
        <f>ABS(C1193-ROUND(C1193,0))+ABS(D1193-ROUND(D1193,0))</f>
        <v>0</v>
      </c>
      <c r="I1193" s="60"/>
    </row>
    <row r="1194" spans="1:9" ht="12.75">
      <c r="A1194" s="57">
        <v>152</v>
      </c>
      <c r="B1194" s="58">
        <f>Bil!C229</f>
        <v>218</v>
      </c>
      <c r="C1194" s="58">
        <f>Bil!D229</f>
        <v>0</v>
      </c>
      <c r="D1194" s="58">
        <f>Bil!E229</f>
        <v>0</v>
      </c>
      <c r="E1194" s="58">
        <v>0</v>
      </c>
      <c r="F1194" s="58">
        <v>0</v>
      </c>
      <c r="G1194" s="59">
        <f>B1194/1000*C1194+B1194/500*D1194</f>
        <v>0</v>
      </c>
      <c r="H1194" s="59">
        <f>ABS(C1194-ROUND(C1194,0))+ABS(D1194-ROUND(D1194,0))</f>
        <v>0</v>
      </c>
      <c r="I1194" s="60"/>
    </row>
    <row r="1195" spans="1:9" ht="12.75">
      <c r="A1195" s="57">
        <v>152</v>
      </c>
      <c r="B1195" s="58">
        <f>Bil!C230</f>
        <v>219</v>
      </c>
      <c r="C1195" s="58">
        <f>Bil!D230</f>
        <v>0</v>
      </c>
      <c r="D1195" s="58">
        <f>Bil!E230</f>
        <v>0</v>
      </c>
      <c r="E1195" s="58">
        <v>0</v>
      </c>
      <c r="F1195" s="58">
        <v>0</v>
      </c>
      <c r="G1195" s="59">
        <f>B1195/1000*C1195+B1195/500*D1195</f>
        <v>0</v>
      </c>
      <c r="H1195" s="59">
        <f>ABS(C1195-ROUND(C1195,0))+ABS(D1195-ROUND(D1195,0))</f>
        <v>0</v>
      </c>
      <c r="I1195" s="60"/>
    </row>
    <row r="1196" spans="1:9" ht="12.75">
      <c r="A1196" s="57">
        <v>152</v>
      </c>
      <c r="B1196" s="58">
        <f>Bil!C231</f>
        <v>220</v>
      </c>
      <c r="C1196" s="58">
        <f>Bil!D231</f>
        <v>0</v>
      </c>
      <c r="D1196" s="58">
        <f>Bil!E231</f>
        <v>0</v>
      </c>
      <c r="E1196" s="58">
        <v>0</v>
      </c>
      <c r="F1196" s="58">
        <v>0</v>
      </c>
      <c r="G1196" s="59">
        <f>B1196/1000*C1196+B1196/500*D1196</f>
        <v>0</v>
      </c>
      <c r="H1196" s="59">
        <f>ABS(C1196-ROUND(C1196,0))+ABS(D1196-ROUND(D1196,0))</f>
        <v>0</v>
      </c>
      <c r="I1196" s="60"/>
    </row>
    <row r="1197" spans="1:9" ht="12.75">
      <c r="A1197" s="57">
        <v>152</v>
      </c>
      <c r="B1197" s="58">
        <f>Bil!C232</f>
        <v>221</v>
      </c>
      <c r="C1197" s="58">
        <f>Bil!D232</f>
        <v>0</v>
      </c>
      <c r="D1197" s="58">
        <f>Bil!E232</f>
        <v>0</v>
      </c>
      <c r="E1197" s="58">
        <v>0</v>
      </c>
      <c r="F1197" s="58">
        <v>0</v>
      </c>
      <c r="G1197" s="59">
        <f>B1197/1000*C1197+B1197/500*D1197</f>
        <v>0</v>
      </c>
      <c r="H1197" s="59">
        <f>ABS(C1197-ROUND(C1197,0))+ABS(D1197-ROUND(D1197,0))</f>
        <v>0</v>
      </c>
      <c r="I1197" s="60"/>
    </row>
    <row r="1198" spans="1:9" ht="12.75">
      <c r="A1198" s="57">
        <v>152</v>
      </c>
      <c r="B1198" s="58">
        <f>Bil!C233</f>
        <v>222</v>
      </c>
      <c r="C1198" s="58">
        <f>Bil!D233</f>
        <v>0</v>
      </c>
      <c r="D1198" s="58">
        <f>Bil!E233</f>
        <v>0</v>
      </c>
      <c r="E1198" s="58">
        <v>0</v>
      </c>
      <c r="F1198" s="58">
        <v>0</v>
      </c>
      <c r="G1198" s="59">
        <f>B1198/1000*C1198+B1198/500*D1198</f>
        <v>0</v>
      </c>
      <c r="H1198" s="59">
        <f>ABS(C1198-ROUND(C1198,0))+ABS(D1198-ROUND(D1198,0))</f>
        <v>0</v>
      </c>
      <c r="I1198" s="60"/>
    </row>
    <row r="1199" spans="1:9" ht="12.75">
      <c r="A1199" s="57">
        <v>152</v>
      </c>
      <c r="B1199" s="58">
        <f>Bil!C234</f>
        <v>223</v>
      </c>
      <c r="C1199" s="58">
        <f>Bil!D234</f>
        <v>524520564</v>
      </c>
      <c r="D1199" s="58">
        <f>Bil!E234</f>
        <v>517688432</v>
      </c>
      <c r="E1199" s="58">
        <v>0</v>
      </c>
      <c r="F1199" s="58">
        <v>0</v>
      </c>
      <c r="G1199" s="59">
        <f>B1199/1000*C1199+B1199/500*D1199</f>
        <v>347857126.44400001</v>
      </c>
      <c r="H1199" s="59">
        <f>ABS(C1199-ROUND(C1199,0))+ABS(D1199-ROUND(D1199,0))</f>
        <v>0</v>
      </c>
      <c r="I1199" s="60"/>
    </row>
    <row r="1200" spans="1:9" ht="12.75">
      <c r="A1200" s="57">
        <v>152</v>
      </c>
      <c r="B1200" s="58">
        <f>Bil!C235</f>
        <v>224</v>
      </c>
      <c r="C1200" s="58">
        <f>Bil!D235</f>
        <v>484140206</v>
      </c>
      <c r="D1200" s="58">
        <f>Bil!E235</f>
        <v>482487093</v>
      </c>
      <c r="E1200" s="58">
        <v>0</v>
      </c>
      <c r="F1200" s="58">
        <v>0</v>
      </c>
      <c r="G1200" s="59">
        <f>B1200/1000*C1200+B1200/500*D1200</f>
        <v>324601623.80800003</v>
      </c>
      <c r="H1200" s="59">
        <f>ABS(C1200-ROUND(C1200,0))+ABS(D1200-ROUND(D1200,0))</f>
        <v>0</v>
      </c>
      <c r="I1200" s="60"/>
    </row>
    <row r="1201" spans="1:9" ht="12.75">
      <c r="A1201" s="57">
        <v>152</v>
      </c>
      <c r="B1201" s="58">
        <f>Bil!C236</f>
        <v>225</v>
      </c>
      <c r="C1201" s="58">
        <f>Bil!D236</f>
        <v>518857267</v>
      </c>
      <c r="D1201" s="58">
        <f>Bil!E236</f>
        <v>511652086</v>
      </c>
      <c r="E1201" s="58">
        <v>0</v>
      </c>
      <c r="F1201" s="58">
        <v>0</v>
      </c>
      <c r="G1201" s="59">
        <f>B1201/1000*C1201+B1201/500*D1201</f>
        <v>346986323.77500004</v>
      </c>
      <c r="H1201" s="59">
        <f>ABS(C1201-ROUND(C1201,0))+ABS(D1201-ROUND(D1201,0))</f>
        <v>0</v>
      </c>
      <c r="I1201" s="60"/>
    </row>
    <row r="1202" spans="1:9" ht="12.75">
      <c r="A1202" s="57">
        <v>152</v>
      </c>
      <c r="B1202" s="58">
        <f>Bil!C237</f>
        <v>226</v>
      </c>
      <c r="C1202" s="58">
        <f>Bil!D237</f>
        <v>518857267</v>
      </c>
      <c r="D1202" s="58">
        <f>Bil!E237</f>
        <v>511652086</v>
      </c>
      <c r="E1202" s="58">
        <v>0</v>
      </c>
      <c r="F1202" s="58">
        <v>0</v>
      </c>
      <c r="G1202" s="59">
        <f>B1202/1000*C1202+B1202/500*D1202</f>
        <v>348528485.21399999</v>
      </c>
      <c r="H1202" s="59">
        <f>ABS(C1202-ROUND(C1202,0))+ABS(D1202-ROUND(D1202,0))</f>
        <v>0</v>
      </c>
      <c r="I1202" s="60"/>
    </row>
    <row r="1203" spans="1:9" ht="12.75">
      <c r="A1203" s="57">
        <v>152</v>
      </c>
      <c r="B1203" s="58">
        <f>Bil!C238</f>
        <v>227</v>
      </c>
      <c r="C1203" s="58">
        <f>Bil!D238</f>
        <v>0</v>
      </c>
      <c r="D1203" s="58">
        <f>Bil!E238</f>
        <v>0</v>
      </c>
      <c r="E1203" s="58">
        <v>0</v>
      </c>
      <c r="F1203" s="58">
        <v>0</v>
      </c>
      <c r="G1203" s="59">
        <f>B1203/1000*C1203+B1203/500*D1203</f>
        <v>0</v>
      </c>
      <c r="H1203" s="59">
        <f>ABS(C1203-ROUND(C1203,0))+ABS(D1203-ROUND(D1203,0))</f>
        <v>0</v>
      </c>
      <c r="I1203" s="60"/>
    </row>
    <row r="1204" spans="1:9" ht="12.75">
      <c r="A1204" s="57">
        <v>152</v>
      </c>
      <c r="B1204" s="58">
        <f>Bil!C239</f>
        <v>228</v>
      </c>
      <c r="C1204" s="58">
        <f>Bil!D239</f>
        <v>34717061</v>
      </c>
      <c r="D1204" s="58">
        <f>Bil!E239</f>
        <v>29164993</v>
      </c>
      <c r="E1204" s="58">
        <v>0</v>
      </c>
      <c r="F1204" s="58">
        <v>0</v>
      </c>
      <c r="G1204" s="59">
        <f>B1204/1000*C1204+B1204/500*D1204</f>
        <v>21214726.715999998</v>
      </c>
      <c r="H1204" s="59">
        <f>ABS(C1204-ROUND(C1204,0))+ABS(D1204-ROUND(D1204,0))</f>
        <v>0</v>
      </c>
      <c r="I1204" s="60"/>
    </row>
    <row r="1205" spans="1:9" ht="12.75">
      <c r="A1205" s="57">
        <v>152</v>
      </c>
      <c r="B1205" s="58">
        <f>Bil!C240</f>
        <v>229</v>
      </c>
      <c r="C1205" s="58">
        <f>Bil!D240</f>
        <v>22518156</v>
      </c>
      <c r="D1205" s="58">
        <f>Bil!E240</f>
        <v>16966088</v>
      </c>
      <c r="E1205" s="58">
        <v>0</v>
      </c>
      <c r="F1205" s="58">
        <v>0</v>
      </c>
      <c r="G1205" s="59">
        <f>B1205/1000*C1205+B1205/500*D1205</f>
        <v>12927126.028000001</v>
      </c>
      <c r="H1205" s="59">
        <f>ABS(C1205-ROUND(C1205,0))+ABS(D1205-ROUND(D1205,0))</f>
        <v>0</v>
      </c>
      <c r="I1205" s="60"/>
    </row>
    <row r="1206" spans="1:9" ht="12.75">
      <c r="A1206" s="57">
        <v>152</v>
      </c>
      <c r="B1206" s="58">
        <f>Bil!C241</f>
        <v>230</v>
      </c>
      <c r="C1206" s="58">
        <f>Bil!D241</f>
        <v>12198905</v>
      </c>
      <c r="D1206" s="58">
        <f>Bil!E241</f>
        <v>12198905</v>
      </c>
      <c r="E1206" s="58">
        <v>0</v>
      </c>
      <c r="F1206" s="58">
        <v>0</v>
      </c>
      <c r="G1206" s="59">
        <f>B1206/1000*C1206+B1206/500*D1206</f>
        <v>8417244.4499999993</v>
      </c>
      <c r="H1206" s="59">
        <f>ABS(C1206-ROUND(C1206,0))+ABS(D1206-ROUND(D1206,0))</f>
        <v>0</v>
      </c>
      <c r="I1206" s="60"/>
    </row>
    <row r="1207" spans="1:9" ht="12.75">
      <c r="A1207" s="57">
        <v>152</v>
      </c>
      <c r="B1207" s="58">
        <f>Bil!C242</f>
        <v>231</v>
      </c>
      <c r="C1207" s="58">
        <f>Bil!D242</f>
        <v>0</v>
      </c>
      <c r="D1207" s="58">
        <f>Bil!E242</f>
        <v>0</v>
      </c>
      <c r="E1207" s="58">
        <v>0</v>
      </c>
      <c r="F1207" s="58">
        <v>0</v>
      </c>
      <c r="G1207" s="59">
        <f>B1207/1000*C1207+B1207/500*D1207</f>
        <v>0</v>
      </c>
      <c r="H1207" s="59">
        <f>ABS(C1207-ROUND(C1207,0))+ABS(D1207-ROUND(D1207,0))</f>
        <v>0</v>
      </c>
      <c r="I1207" s="60"/>
    </row>
    <row r="1208" spans="1:9" ht="12.75">
      <c r="A1208" s="57">
        <v>152</v>
      </c>
      <c r="B1208" s="58">
        <f>Bil!C243</f>
        <v>232</v>
      </c>
      <c r="C1208" s="58">
        <f>Bil!D243</f>
        <v>188724188</v>
      </c>
      <c r="D1208" s="58">
        <f>Bil!E243</f>
        <v>190570803</v>
      </c>
      <c r="E1208" s="58">
        <v>0</v>
      </c>
      <c r="F1208" s="58">
        <v>0</v>
      </c>
      <c r="G1208" s="59">
        <f>B1208/1000*C1208+B1208/500*D1208</f>
        <v>132208864.208</v>
      </c>
      <c r="H1208" s="59">
        <f>ABS(C1208-ROUND(C1208,0))+ABS(D1208-ROUND(D1208,0))</f>
        <v>0</v>
      </c>
      <c r="I1208" s="60"/>
    </row>
    <row r="1209" spans="1:9" ht="12.75">
      <c r="A1209" s="57">
        <v>152</v>
      </c>
      <c r="B1209" s="58">
        <f>Bil!C244</f>
        <v>233</v>
      </c>
      <c r="C1209" s="58">
        <f>Bil!D244</f>
        <v>18798137</v>
      </c>
      <c r="D1209" s="58">
        <f>Bil!E244</f>
        <v>26196820</v>
      </c>
      <c r="E1209" s="58">
        <v>0</v>
      </c>
      <c r="F1209" s="58">
        <v>0</v>
      </c>
      <c r="G1209" s="59">
        <f>B1209/1000*C1209+B1209/500*D1209</f>
        <v>16587684.041000001</v>
      </c>
      <c r="H1209" s="59">
        <f>ABS(C1209-ROUND(C1209,0))+ABS(D1209-ROUND(D1209,0))</f>
        <v>0</v>
      </c>
      <c r="I1209" s="60"/>
    </row>
    <row r="1210" spans="1:9" ht="12.75">
      <c r="A1210" s="57">
        <v>152</v>
      </c>
      <c r="B1210" s="58">
        <f>Bil!C245</f>
        <v>234</v>
      </c>
      <c r="C1210" s="58">
        <f>Bil!D245</f>
        <v>0</v>
      </c>
      <c r="D1210" s="58">
        <f>Bil!E245</f>
        <v>0</v>
      </c>
      <c r="E1210" s="58">
        <v>0</v>
      </c>
      <c r="F1210" s="58">
        <v>0</v>
      </c>
      <c r="G1210" s="59">
        <f>B1210/1000*C1210+B1210/500*D1210</f>
        <v>0</v>
      </c>
      <c r="H1210" s="59">
        <f>ABS(C1210-ROUND(C1210,0))+ABS(D1210-ROUND(D1210,0))</f>
        <v>0</v>
      </c>
      <c r="I1210" s="60"/>
    </row>
    <row r="1211" spans="1:9" ht="12.75">
      <c r="A1211" s="57">
        <v>152</v>
      </c>
      <c r="B1211" s="58">
        <f>Bil!C246</f>
        <v>235</v>
      </c>
      <c r="C1211" s="58">
        <f>Bil!D246</f>
        <v>169926051</v>
      </c>
      <c r="D1211" s="58">
        <f>Bil!E246</f>
        <v>164373983</v>
      </c>
      <c r="E1211" s="58">
        <v>0</v>
      </c>
      <c r="F1211" s="58">
        <v>0</v>
      </c>
      <c r="G1211" s="59">
        <f>B1211/1000*C1211+B1211/500*D1211</f>
        <v>117188393.99499999</v>
      </c>
      <c r="H1211" s="59">
        <f>ABS(C1211-ROUND(C1211,0))+ABS(D1211-ROUND(D1211,0))</f>
        <v>0</v>
      </c>
      <c r="I1211" s="60"/>
    </row>
    <row r="1212" spans="1:9" ht="12.75">
      <c r="A1212" s="57">
        <v>152</v>
      </c>
      <c r="B1212" s="58">
        <f>Bil!C247</f>
        <v>236</v>
      </c>
      <c r="C1212" s="58">
        <f>Bil!D247</f>
        <v>183691915</v>
      </c>
      <c r="D1212" s="58">
        <f>Bil!E247</f>
        <v>186697054</v>
      </c>
      <c r="E1212" s="58">
        <v>0</v>
      </c>
      <c r="F1212" s="58">
        <v>0</v>
      </c>
      <c r="G1212" s="59">
        <f>B1212/1000*C1212+B1212/500*D1212</f>
        <v>131472301.42799999</v>
      </c>
      <c r="H1212" s="59">
        <f>ABS(C1212-ROUND(C1212,0))+ABS(D1212-ROUND(D1212,0))</f>
        <v>0</v>
      </c>
      <c r="I1212" s="60"/>
    </row>
    <row r="1213" spans="1:9" ht="12.75">
      <c r="A1213" s="57">
        <v>152</v>
      </c>
      <c r="B1213" s="58">
        <f>Bil!C248</f>
        <v>237</v>
      </c>
      <c r="C1213" s="58">
        <f>Bil!D248</f>
        <v>0</v>
      </c>
      <c r="D1213" s="58">
        <f>Bil!E248</f>
        <v>0</v>
      </c>
      <c r="E1213" s="58">
        <v>0</v>
      </c>
      <c r="F1213" s="58">
        <v>0</v>
      </c>
      <c r="G1213" s="59">
        <f>B1213/1000*C1213+B1213/500*D1213</f>
        <v>0</v>
      </c>
      <c r="H1213" s="59">
        <f>ABS(C1213-ROUND(C1213,0))+ABS(D1213-ROUND(D1213,0))</f>
        <v>0</v>
      </c>
      <c r="I1213" s="60"/>
    </row>
    <row r="1214" spans="1:9" ht="12.75">
      <c r="A1214" s="57">
        <v>152</v>
      </c>
      <c r="B1214" s="58">
        <f>Bil!C249</f>
        <v>238</v>
      </c>
      <c r="C1214" s="58">
        <f>Bil!D249</f>
        <v>183691915</v>
      </c>
      <c r="D1214" s="58">
        <f>Bil!E249</f>
        <v>186697054</v>
      </c>
      <c r="E1214" s="58">
        <v>0</v>
      </c>
      <c r="F1214" s="58">
        <v>0</v>
      </c>
      <c r="G1214" s="59">
        <f>B1214/1000*C1214+B1214/500*D1214</f>
        <v>132586473.47399999</v>
      </c>
      <c r="H1214" s="59">
        <f>ABS(C1214-ROUND(C1214,0))+ABS(D1214-ROUND(D1214,0))</f>
        <v>0</v>
      </c>
      <c r="I1214" s="60"/>
    </row>
    <row r="1215" spans="1:9" ht="12.75">
      <c r="A1215" s="57">
        <v>152</v>
      </c>
      <c r="B1215" s="58">
        <f>Bil!C250</f>
        <v>239</v>
      </c>
      <c r="C1215" s="58">
        <f>Bil!D250</f>
        <v>0</v>
      </c>
      <c r="D1215" s="58">
        <f>Bil!E250</f>
        <v>0</v>
      </c>
      <c r="E1215" s="58">
        <v>0</v>
      </c>
      <c r="F1215" s="58">
        <v>0</v>
      </c>
      <c r="G1215" s="59">
        <f>B1215/1000*C1215+B1215/500*D1215</f>
        <v>0</v>
      </c>
      <c r="H1215" s="59">
        <f>ABS(C1215-ROUND(C1215,0))+ABS(D1215-ROUND(D1215,0))</f>
        <v>0</v>
      </c>
      <c r="I1215" s="60"/>
    </row>
    <row r="1216" spans="1:9" ht="12.75">
      <c r="A1216" s="57">
        <v>152</v>
      </c>
      <c r="B1216" s="58">
        <f>Bil!C251</f>
        <v>240</v>
      </c>
      <c r="C1216" s="58">
        <f>Bil!D251</f>
        <v>19134943</v>
      </c>
      <c r="D1216" s="58">
        <f>Bil!E251</f>
        <v>18007519</v>
      </c>
      <c r="E1216" s="58">
        <v>0</v>
      </c>
      <c r="F1216" s="58">
        <v>0</v>
      </c>
      <c r="G1216" s="59">
        <f>B1216/1000*C1216+B1216/500*D1216</f>
        <v>13235995.439999998</v>
      </c>
      <c r="H1216" s="59">
        <f>ABS(C1216-ROUND(C1216,0))+ABS(D1216-ROUND(D1216,0))</f>
        <v>0</v>
      </c>
      <c r="I1216" s="60"/>
    </row>
    <row r="1217" spans="1:9" ht="12.75">
      <c r="A1217" s="57">
        <v>152</v>
      </c>
      <c r="B1217" s="58">
        <f>Bil!C252</f>
        <v>241</v>
      </c>
      <c r="C1217" s="58">
        <f>Bil!D252</f>
        <v>16213142</v>
      </c>
      <c r="D1217" s="58">
        <f>Bil!E252</f>
        <v>13320071</v>
      </c>
      <c r="E1217" s="58">
        <v>0</v>
      </c>
      <c r="F1217" s="58">
        <v>0</v>
      </c>
      <c r="G1217" s="59">
        <f>B1217/1000*C1217+B1217/500*D1217</f>
        <v>10327641.444</v>
      </c>
      <c r="H1217" s="59">
        <f>ABS(C1217-ROUND(C1217,0))+ABS(D1217-ROUND(D1217,0))</f>
        <v>0</v>
      </c>
      <c r="I1217" s="60"/>
    </row>
    <row r="1218" spans="1:9" ht="12.75">
      <c r="A1218" s="57">
        <v>152</v>
      </c>
      <c r="B1218" s="58">
        <f>Bil!C253</f>
        <v>242</v>
      </c>
      <c r="C1218" s="58">
        <f>Bil!D253</f>
        <v>0</v>
      </c>
      <c r="D1218" s="58">
        <f>Bil!E253</f>
        <v>0</v>
      </c>
      <c r="E1218" s="58">
        <v>0</v>
      </c>
      <c r="F1218" s="58">
        <v>0</v>
      </c>
      <c r="G1218" s="59">
        <f>B1218/1000*C1218+B1218/500*D1218</f>
        <v>0</v>
      </c>
      <c r="H1218" s="59">
        <f t="shared" si="39" ref="H1218:H1281">ABS(C1218-ROUND(C1218,0))+ABS(D1218-ROUND(D1218,0))</f>
        <v>0</v>
      </c>
      <c r="I1218" s="60"/>
    </row>
    <row r="1219" spans="1:9" ht="12.75">
      <c r="A1219" s="57">
        <v>152</v>
      </c>
      <c r="B1219" s="58">
        <f>Bil!C254</f>
        <v>243</v>
      </c>
      <c r="C1219" s="58">
        <f>Bil!D254</f>
        <v>0</v>
      </c>
      <c r="D1219" s="58">
        <f>Bil!E254</f>
        <v>0</v>
      </c>
      <c r="E1219" s="58">
        <v>0</v>
      </c>
      <c r="F1219" s="58">
        <v>0</v>
      </c>
      <c r="G1219" s="59">
        <f>B1219/1000*C1219+B1219/500*D1219</f>
        <v>0</v>
      </c>
      <c r="H1219" s="59">
        <f>ABS(C1219-ROUND(C1219,0))+ABS(D1219-ROUND(D1219,0))</f>
        <v>0</v>
      </c>
      <c r="I1219" s="60"/>
    </row>
    <row r="1220" spans="1:9" ht="12.75">
      <c r="A1220" s="57">
        <v>152</v>
      </c>
      <c r="B1220" s="58">
        <f>Bil!C255</f>
        <v>244</v>
      </c>
      <c r="C1220" s="58">
        <f>Bil!D255</f>
        <v>0</v>
      </c>
      <c r="D1220" s="58">
        <f>Bil!E255</f>
        <v>0</v>
      </c>
      <c r="E1220" s="58">
        <v>0</v>
      </c>
      <c r="F1220" s="58">
        <v>0</v>
      </c>
      <c r="G1220" s="59">
        <f>B1220/1000*C1220+B1220/500*D1220</f>
        <v>0</v>
      </c>
      <c r="H1220" s="59">
        <f>ABS(C1220-ROUND(C1220,0))+ABS(D1220-ROUND(D1220,0))</f>
        <v>0</v>
      </c>
      <c r="I1220" s="60"/>
    </row>
    <row r="1221" spans="1:9" ht="12.75">
      <c r="A1221" s="57">
        <v>152</v>
      </c>
      <c r="B1221" s="58">
        <f>Bil!C256</f>
        <v>245</v>
      </c>
      <c r="C1221" s="58">
        <f>Bil!D256</f>
        <v>0</v>
      </c>
      <c r="D1221" s="58">
        <f>Bil!E256</f>
        <v>0</v>
      </c>
      <c r="E1221" s="58">
        <v>0</v>
      </c>
      <c r="F1221" s="58">
        <v>0</v>
      </c>
      <c r="G1221" s="59">
        <f>B1221/1000*C1221+B1221/500*D1221</f>
        <v>0</v>
      </c>
      <c r="H1221" s="59">
        <f>ABS(C1221-ROUND(C1221,0))+ABS(D1221-ROUND(D1221,0))</f>
        <v>0</v>
      </c>
      <c r="I1221" s="60"/>
    </row>
    <row r="1222" spans="1:9" ht="12.75">
      <c r="A1222" s="57">
        <v>152</v>
      </c>
      <c r="B1222" s="58">
        <f>Bil!C258</f>
        <v>246</v>
      </c>
      <c r="C1222" s="58">
        <f>Bil!D258</f>
        <v>0</v>
      </c>
      <c r="D1222" s="58">
        <f>Bil!E258</f>
        <v>0</v>
      </c>
      <c r="E1222" s="58">
        <v>0</v>
      </c>
      <c r="F1222" s="58">
        <v>0</v>
      </c>
      <c r="G1222" s="59">
        <f>B1222/1000*C1222+B1222/500*D1222</f>
        <v>0</v>
      </c>
      <c r="H1222" s="59">
        <f>ABS(C1222-ROUND(C1222,0))+ABS(D1222-ROUND(D1222,0))</f>
        <v>0</v>
      </c>
      <c r="I1222" s="60"/>
    </row>
    <row r="1223" spans="1:9" ht="12.75">
      <c r="A1223" s="57">
        <v>152</v>
      </c>
      <c r="B1223" s="58">
        <f>Bil!C259</f>
        <v>247</v>
      </c>
      <c r="C1223" s="58">
        <f>Bil!D259</f>
        <v>0</v>
      </c>
      <c r="D1223" s="58">
        <f>Bil!E259</f>
        <v>0</v>
      </c>
      <c r="E1223" s="58">
        <v>0</v>
      </c>
      <c r="F1223" s="58">
        <v>0</v>
      </c>
      <c r="G1223" s="59">
        <f>B1223/1000*C1223+B1223/500*D1223</f>
        <v>0</v>
      </c>
      <c r="H1223" s="59">
        <f>ABS(C1223-ROUND(C1223,0))+ABS(D1223-ROUND(D1223,0))</f>
        <v>0</v>
      </c>
      <c r="I1223" s="60"/>
    </row>
    <row r="1224" spans="1:9" ht="12.75">
      <c r="A1224" s="57">
        <v>152</v>
      </c>
      <c r="B1224" s="58">
        <f>Bil!C260</f>
        <v>248</v>
      </c>
      <c r="C1224" s="58">
        <f>Bil!D260</f>
        <v>18605340</v>
      </c>
      <c r="D1224" s="58">
        <f>Bil!E260</f>
        <v>18007519</v>
      </c>
      <c r="E1224" s="58">
        <v>0</v>
      </c>
      <c r="F1224" s="58">
        <v>0</v>
      </c>
      <c r="G1224" s="59">
        <f>B1224/1000*C1224+B1224/500*D1224</f>
        <v>13545853.744000001</v>
      </c>
      <c r="H1224" s="59">
        <f>ABS(C1224-ROUND(C1224,0))+ABS(D1224-ROUND(D1224,0))</f>
        <v>0</v>
      </c>
      <c r="I1224" s="60"/>
    </row>
    <row r="1225" spans="1:9" ht="12.75">
      <c r="A1225" s="57">
        <v>152</v>
      </c>
      <c r="B1225" s="58">
        <f>Bil!C261</f>
        <v>249</v>
      </c>
      <c r="C1225" s="58">
        <f>Bil!D261</f>
        <v>0</v>
      </c>
      <c r="D1225" s="58">
        <f>Bil!E261</f>
        <v>0</v>
      </c>
      <c r="E1225" s="58">
        <v>0</v>
      </c>
      <c r="F1225" s="58">
        <v>0</v>
      </c>
      <c r="G1225" s="59">
        <f>B1225/1000*C1225+B1225/500*D1225</f>
        <v>0</v>
      </c>
      <c r="H1225" s="59">
        <f>ABS(C1225-ROUND(C1225,0))+ABS(D1225-ROUND(D1225,0))</f>
        <v>0</v>
      </c>
      <c r="I1225" s="60"/>
    </row>
    <row r="1226" spans="1:9" ht="12.75">
      <c r="A1226" s="57">
        <v>152</v>
      </c>
      <c r="B1226" s="58">
        <f>Bil!C262</f>
        <v>250</v>
      </c>
      <c r="C1226" s="58">
        <f>Bil!D262</f>
        <v>16213143</v>
      </c>
      <c r="D1226" s="58">
        <f>Bil!E262</f>
        <v>13320071</v>
      </c>
      <c r="E1226" s="58">
        <v>0</v>
      </c>
      <c r="F1226" s="58">
        <v>0</v>
      </c>
      <c r="G1226" s="59">
        <f>B1226/1000*C1226+B1226/500*D1226</f>
        <v>10713321.25</v>
      </c>
      <c r="H1226" s="59">
        <f>ABS(C1226-ROUND(C1226,0))+ABS(D1226-ROUND(D1226,0))</f>
        <v>0</v>
      </c>
      <c r="I1226" s="60"/>
    </row>
    <row r="1227" spans="1:9" ht="12.75">
      <c r="A1227" s="57">
        <v>152</v>
      </c>
      <c r="B1227" s="58">
        <f>Bil!C263</f>
        <v>251</v>
      </c>
      <c r="C1227" s="58">
        <f>Bil!D263</f>
        <v>0</v>
      </c>
      <c r="D1227" s="58">
        <f>Bil!E263</f>
        <v>0</v>
      </c>
      <c r="E1227" s="58">
        <v>0</v>
      </c>
      <c r="F1227" s="58">
        <v>0</v>
      </c>
      <c r="G1227" s="59">
        <f>B1227/1000*C1227+B1227/500*D1227</f>
        <v>0</v>
      </c>
      <c r="H1227" s="59">
        <f>ABS(C1227-ROUND(C1227,0))+ABS(D1227-ROUND(D1227,0))</f>
        <v>0</v>
      </c>
      <c r="I1227" s="60"/>
    </row>
    <row r="1228" spans="1:9" ht="12.75">
      <c r="A1228" s="57">
        <v>152</v>
      </c>
      <c r="B1228" s="58">
        <f>Bil!C264</f>
        <v>252</v>
      </c>
      <c r="C1228" s="58">
        <f>Bil!D264</f>
        <v>78345</v>
      </c>
      <c r="D1228" s="58">
        <f>Bil!E264</f>
        <v>78345</v>
      </c>
      <c r="E1228" s="58">
        <v>0</v>
      </c>
      <c r="F1228" s="58">
        <v>0</v>
      </c>
      <c r="G1228" s="59">
        <f>B1228/1000*C1228+B1228/500*D1228</f>
        <v>59228.819999999992</v>
      </c>
      <c r="H1228" s="59">
        <f>ABS(C1228-ROUND(C1228,0))+ABS(D1228-ROUND(D1228,0))</f>
        <v>0</v>
      </c>
      <c r="I1228" s="60"/>
    </row>
    <row r="1229" spans="1:9" ht="12.75">
      <c r="A1229" s="57">
        <v>152</v>
      </c>
      <c r="B1229" s="58">
        <f>Bil!C265</f>
        <v>253</v>
      </c>
      <c r="C1229" s="58">
        <f>Bil!D265</f>
        <v>0</v>
      </c>
      <c r="D1229" s="58">
        <f>Bil!E265</f>
        <v>0</v>
      </c>
      <c r="E1229" s="58">
        <v>0</v>
      </c>
      <c r="F1229" s="58">
        <v>0</v>
      </c>
      <c r="G1229" s="59">
        <f>B1229/1000*C1229+B1229/500*D1229</f>
        <v>0</v>
      </c>
      <c r="H1229" s="59">
        <f>ABS(C1229-ROUND(C1229,0))+ABS(D1229-ROUND(D1229,0))</f>
        <v>0</v>
      </c>
      <c r="I1229" s="60"/>
    </row>
    <row r="1230" spans="1:9" ht="12.75">
      <c r="A1230" s="57">
        <v>152</v>
      </c>
      <c r="B1230" s="58">
        <f>Bil!C266</f>
        <v>254</v>
      </c>
      <c r="C1230" s="58">
        <f>Bil!D266</f>
        <v>0</v>
      </c>
      <c r="D1230" s="58">
        <f>Bil!E266</f>
        <v>0</v>
      </c>
      <c r="E1230" s="58">
        <v>0</v>
      </c>
      <c r="F1230" s="58">
        <v>0</v>
      </c>
      <c r="G1230" s="59">
        <f>B1230/1000*C1230+B1230/500*D1230</f>
        <v>0</v>
      </c>
      <c r="H1230" s="59">
        <f>ABS(C1230-ROUND(C1230,0))+ABS(D1230-ROUND(D1230,0))</f>
        <v>0</v>
      </c>
      <c r="I1230" s="60"/>
    </row>
    <row r="1231" spans="1:9" ht="12.75">
      <c r="A1231" s="57">
        <v>152</v>
      </c>
      <c r="B1231" s="58">
        <f>Bil!C267</f>
        <v>255</v>
      </c>
      <c r="C1231" s="58">
        <f>Bil!D267</f>
        <v>0</v>
      </c>
      <c r="D1231" s="58">
        <f>Bil!E267</f>
        <v>1000</v>
      </c>
      <c r="E1231" s="58">
        <v>0</v>
      </c>
      <c r="F1231" s="58">
        <v>0</v>
      </c>
      <c r="G1231" s="59">
        <f>B1231/1000*C1231+B1231/500*D1231</f>
        <v>510</v>
      </c>
      <c r="H1231" s="59">
        <f>ABS(C1231-ROUND(C1231,0))+ABS(D1231-ROUND(D1231,0))</f>
        <v>0</v>
      </c>
      <c r="I1231" s="60"/>
    </row>
    <row r="1232" spans="1:9" ht="12.75">
      <c r="A1232" s="57">
        <v>152</v>
      </c>
      <c r="B1232" s="58">
        <f>Bil!C268</f>
        <v>256</v>
      </c>
      <c r="C1232" s="58">
        <f>Bil!D268</f>
        <v>0</v>
      </c>
      <c r="D1232" s="58">
        <f>Bil!E268</f>
        <v>0</v>
      </c>
      <c r="E1232" s="58">
        <v>0</v>
      </c>
      <c r="F1232" s="58">
        <v>0</v>
      </c>
      <c r="G1232" s="59">
        <f>B1232/1000*C1232+B1232/500*D1232</f>
        <v>0</v>
      </c>
      <c r="H1232" s="59">
        <f>ABS(C1232-ROUND(C1232,0))+ABS(D1232-ROUND(D1232,0))</f>
        <v>0</v>
      </c>
      <c r="I1232" s="60"/>
    </row>
    <row r="1233" spans="1:9" ht="12.75">
      <c r="A1233" s="57">
        <v>152</v>
      </c>
      <c r="B1233" s="58">
        <f>Bil!C269</f>
        <v>257</v>
      </c>
      <c r="C1233" s="58">
        <f>Bil!D269</f>
        <v>9400</v>
      </c>
      <c r="D1233" s="58">
        <f>Bil!E269</f>
        <v>2050</v>
      </c>
      <c r="E1233" s="58">
        <v>0</v>
      </c>
      <c r="F1233" s="58">
        <v>0</v>
      </c>
      <c r="G1233" s="59">
        <f t="shared" si="40" ref="G1233:G1296">B1233/1000*C1233+B1233/500*D1233</f>
        <v>3469.5</v>
      </c>
      <c r="H1233" s="59">
        <f>ABS(C1233-ROUND(C1233,0))+ABS(D1233-ROUND(D1233,0))</f>
        <v>0</v>
      </c>
      <c r="I1233" s="60"/>
    </row>
    <row r="1234" spans="1:9" ht="12.75">
      <c r="A1234" s="57">
        <v>152</v>
      </c>
      <c r="B1234" s="58">
        <f>Bil!C270</f>
        <v>258</v>
      </c>
      <c r="C1234" s="58">
        <f>Bil!D270</f>
        <v>0</v>
      </c>
      <c r="D1234" s="58">
        <f>Bil!E270</f>
        <v>0</v>
      </c>
      <c r="E1234" s="58">
        <v>0</v>
      </c>
      <c r="F1234" s="58">
        <v>0</v>
      </c>
      <c r="G1234" s="59">
        <f>B1234/1000*C1234+B1234/500*D1234</f>
        <v>0</v>
      </c>
      <c r="H1234" s="59">
        <f>ABS(C1234-ROUND(C1234,0))+ABS(D1234-ROUND(D1234,0))</f>
        <v>0</v>
      </c>
      <c r="I1234" s="60"/>
    </row>
    <row r="1235" spans="1:9" ht="12.75">
      <c r="A1235" s="57">
        <v>152</v>
      </c>
      <c r="B1235" s="58">
        <f>Bil!C271</f>
        <v>259</v>
      </c>
      <c r="C1235" s="58">
        <f>Bil!D271</f>
        <v>0</v>
      </c>
      <c r="D1235" s="58">
        <f>Bil!E271</f>
        <v>0</v>
      </c>
      <c r="E1235" s="58">
        <v>0</v>
      </c>
      <c r="F1235" s="58">
        <v>0</v>
      </c>
      <c r="G1235" s="59">
        <f>B1235/1000*C1235+B1235/500*D1235</f>
        <v>0</v>
      </c>
      <c r="H1235" s="59">
        <f>ABS(C1235-ROUND(C1235,0))+ABS(D1235-ROUND(D1235,0))</f>
        <v>0</v>
      </c>
      <c r="I1235" s="60"/>
    </row>
    <row r="1236" spans="1:9" ht="12.75">
      <c r="A1236" s="57">
        <v>152</v>
      </c>
      <c r="B1236" s="58">
        <f>Bil!C272</f>
        <v>260</v>
      </c>
      <c r="C1236" s="58">
        <f>Bil!D272</f>
        <v>0</v>
      </c>
      <c r="D1236" s="58">
        <f>Bil!E272</f>
        <v>0</v>
      </c>
      <c r="E1236" s="58">
        <v>0</v>
      </c>
      <c r="F1236" s="58">
        <v>0</v>
      </c>
      <c r="G1236" s="59">
        <f>B1236/1000*C1236+B1236/500*D1236</f>
        <v>0</v>
      </c>
      <c r="H1236" s="59">
        <f>ABS(C1236-ROUND(C1236,0))+ABS(D1236-ROUND(D1236,0))</f>
        <v>0</v>
      </c>
      <c r="I1236" s="60"/>
    </row>
    <row r="1237" spans="1:9" ht="12.75">
      <c r="A1237" s="57">
        <v>152</v>
      </c>
      <c r="B1237" s="58">
        <f>Bil!C273</f>
        <v>261</v>
      </c>
      <c r="C1237" s="58">
        <f>Bil!D273</f>
        <v>0</v>
      </c>
      <c r="D1237" s="58">
        <f>Bil!E273</f>
        <v>0</v>
      </c>
      <c r="E1237" s="58">
        <v>0</v>
      </c>
      <c r="F1237" s="58">
        <v>0</v>
      </c>
      <c r="G1237" s="59">
        <f>B1237/1000*C1237+B1237/500*D1237</f>
        <v>0</v>
      </c>
      <c r="H1237" s="59">
        <f>ABS(C1237-ROUND(C1237,0))+ABS(D1237-ROUND(D1237,0))</f>
        <v>0</v>
      </c>
      <c r="I1237" s="60"/>
    </row>
    <row r="1238" spans="1:9" ht="12.75">
      <c r="A1238" s="57">
        <v>152</v>
      </c>
      <c r="B1238" s="58">
        <f>Bil!C274</f>
        <v>262</v>
      </c>
      <c r="C1238" s="58">
        <f>Bil!D274</f>
        <v>0</v>
      </c>
      <c r="D1238" s="58">
        <f>Bil!E274</f>
        <v>0</v>
      </c>
      <c r="E1238" s="58">
        <v>0</v>
      </c>
      <c r="F1238" s="58">
        <v>0</v>
      </c>
      <c r="G1238" s="59">
        <f>B1238/1000*C1238+B1238/500*D1238</f>
        <v>0</v>
      </c>
      <c r="H1238" s="59">
        <f>ABS(C1238-ROUND(C1238,0))+ABS(D1238-ROUND(D1238,0))</f>
        <v>0</v>
      </c>
      <c r="I1238" s="60"/>
    </row>
    <row r="1239" spans="1:9" ht="12.75">
      <c r="A1239" s="57">
        <v>152</v>
      </c>
      <c r="B1239" s="58">
        <f>Bil!C275</f>
        <v>263</v>
      </c>
      <c r="C1239" s="58">
        <f>Bil!D275</f>
        <v>0</v>
      </c>
      <c r="D1239" s="58">
        <f>Bil!E275</f>
        <v>0</v>
      </c>
      <c r="E1239" s="58">
        <v>0</v>
      </c>
      <c r="F1239" s="58">
        <v>0</v>
      </c>
      <c r="G1239" s="59">
        <f>B1239/1000*C1239+B1239/500*D1239</f>
        <v>0</v>
      </c>
      <c r="H1239" s="59">
        <f>ABS(C1239-ROUND(C1239,0))+ABS(D1239-ROUND(D1239,0))</f>
        <v>0</v>
      </c>
      <c r="I1239" s="60"/>
    </row>
    <row r="1240" spans="1:9" ht="12.75">
      <c r="A1240" s="57">
        <v>152</v>
      </c>
      <c r="B1240" s="58">
        <f>Bil!C276</f>
        <v>264</v>
      </c>
      <c r="C1240" s="58">
        <f>Bil!D276</f>
        <v>0</v>
      </c>
      <c r="D1240" s="58">
        <f>Bil!E276</f>
        <v>0</v>
      </c>
      <c r="E1240" s="58">
        <v>0</v>
      </c>
      <c r="F1240" s="58">
        <v>0</v>
      </c>
      <c r="G1240" s="59">
        <f>B1240/1000*C1240+B1240/500*D1240</f>
        <v>0</v>
      </c>
      <c r="H1240" s="59">
        <f>ABS(C1240-ROUND(C1240,0))+ABS(D1240-ROUND(D1240,0))</f>
        <v>0</v>
      </c>
      <c r="I1240" s="60"/>
    </row>
    <row r="1241" spans="1:9" ht="12.75">
      <c r="A1241" s="57">
        <v>152</v>
      </c>
      <c r="B1241" s="58">
        <f>Bil!C277</f>
        <v>265</v>
      </c>
      <c r="C1241" s="58">
        <f>Bil!D277</f>
        <v>0</v>
      </c>
      <c r="D1241" s="58">
        <f>Bil!E277</f>
        <v>0</v>
      </c>
      <c r="E1241" s="58">
        <v>0</v>
      </c>
      <c r="F1241" s="58">
        <v>0</v>
      </c>
      <c r="G1241" s="59">
        <f>B1241/1000*C1241+B1241/500*D1241</f>
        <v>0</v>
      </c>
      <c r="H1241" s="59">
        <f>ABS(C1241-ROUND(C1241,0))+ABS(D1241-ROUND(D1241,0))</f>
        <v>0</v>
      </c>
      <c r="I1241" s="60"/>
    </row>
    <row r="1242" spans="1:9" ht="12.75">
      <c r="A1242" s="57">
        <v>152</v>
      </c>
      <c r="B1242" s="58">
        <f>Bil!C278</f>
        <v>266</v>
      </c>
      <c r="C1242" s="58">
        <f>Bil!D278</f>
        <v>0</v>
      </c>
      <c r="D1242" s="58">
        <f>Bil!E278</f>
        <v>0</v>
      </c>
      <c r="E1242" s="58">
        <v>0</v>
      </c>
      <c r="F1242" s="58">
        <v>0</v>
      </c>
      <c r="G1242" s="59">
        <f>B1242/1000*C1242+B1242/500*D1242</f>
        <v>0</v>
      </c>
      <c r="H1242" s="59">
        <f>ABS(C1242-ROUND(C1242,0))+ABS(D1242-ROUND(D1242,0))</f>
        <v>0</v>
      </c>
      <c r="I1242" s="60"/>
    </row>
    <row r="1243" spans="1:9" ht="12.75">
      <c r="A1243" s="57">
        <v>152</v>
      </c>
      <c r="B1243" s="58">
        <f>Bil!C279</f>
        <v>267</v>
      </c>
      <c r="C1243" s="58">
        <f>Bil!D279</f>
        <v>0</v>
      </c>
      <c r="D1243" s="58">
        <f>Bil!E279</f>
        <v>0</v>
      </c>
      <c r="E1243" s="58">
        <v>0</v>
      </c>
      <c r="F1243" s="58">
        <v>0</v>
      </c>
      <c r="G1243" s="59">
        <f>B1243/1000*C1243+B1243/500*D1243</f>
        <v>0</v>
      </c>
      <c r="H1243" s="59">
        <f>ABS(C1243-ROUND(C1243,0))+ABS(D1243-ROUND(D1243,0))</f>
        <v>0</v>
      </c>
      <c r="I1243" s="60"/>
    </row>
    <row r="1244" spans="1:9" ht="12.75">
      <c r="A1244" s="57">
        <v>152</v>
      </c>
      <c r="B1244" s="58">
        <f>Bil!C280</f>
        <v>268</v>
      </c>
      <c r="C1244" s="58">
        <f>Bil!D280</f>
        <v>0</v>
      </c>
      <c r="D1244" s="58">
        <f>Bil!E280</f>
        <v>0</v>
      </c>
      <c r="E1244" s="58">
        <v>0</v>
      </c>
      <c r="F1244" s="58">
        <v>0</v>
      </c>
      <c r="G1244" s="59">
        <f>B1244/1000*C1244+B1244/500*D1244</f>
        <v>0</v>
      </c>
      <c r="H1244" s="59">
        <f>ABS(C1244-ROUND(C1244,0))+ABS(D1244-ROUND(D1244,0))</f>
        <v>0</v>
      </c>
      <c r="I1244" s="60"/>
    </row>
    <row r="1245" spans="1:9" ht="12.75">
      <c r="A1245" s="57">
        <v>152</v>
      </c>
      <c r="B1245" s="58">
        <f>Bil!C281</f>
        <v>269</v>
      </c>
      <c r="C1245" s="58">
        <f>Bil!D281</f>
        <v>0</v>
      </c>
      <c r="D1245" s="58">
        <f>Bil!E281</f>
        <v>0</v>
      </c>
      <c r="E1245" s="58">
        <v>0</v>
      </c>
      <c r="F1245" s="58">
        <v>0</v>
      </c>
      <c r="G1245" s="59">
        <f>B1245/1000*C1245+B1245/500*D1245</f>
        <v>0</v>
      </c>
      <c r="H1245" s="59">
        <f>ABS(C1245-ROUND(C1245,0))+ABS(D1245-ROUND(D1245,0))</f>
        <v>0</v>
      </c>
      <c r="I1245" s="60"/>
    </row>
    <row r="1246" spans="1:9" ht="12.75">
      <c r="A1246" s="57">
        <v>152</v>
      </c>
      <c r="B1246" s="58">
        <f>Bil!C282</f>
        <v>270</v>
      </c>
      <c r="C1246" s="58">
        <f>Bil!D282</f>
        <v>0</v>
      </c>
      <c r="D1246" s="58">
        <f>Bil!E282</f>
        <v>0</v>
      </c>
      <c r="E1246" s="58">
        <v>0</v>
      </c>
      <c r="F1246" s="58">
        <v>0</v>
      </c>
      <c r="G1246" s="59">
        <f>B1246/1000*C1246+B1246/500*D1246</f>
        <v>0</v>
      </c>
      <c r="H1246" s="59">
        <f>ABS(C1246-ROUND(C1246,0))+ABS(D1246-ROUND(D1246,0))</f>
        <v>0</v>
      </c>
      <c r="I1246" s="60"/>
    </row>
    <row r="1247" spans="1:9" ht="12.75">
      <c r="A1247" s="57">
        <v>152</v>
      </c>
      <c r="B1247" s="58">
        <f>Bil!C283</f>
        <v>271</v>
      </c>
      <c r="C1247" s="58">
        <f>Bil!D283</f>
        <v>0</v>
      </c>
      <c r="D1247" s="58">
        <f>Bil!E283</f>
        <v>0</v>
      </c>
      <c r="E1247" s="58">
        <v>0</v>
      </c>
      <c r="F1247" s="58">
        <v>0</v>
      </c>
      <c r="G1247" s="59">
        <f>B1247/1000*C1247+B1247/500*D1247</f>
        <v>0</v>
      </c>
      <c r="H1247" s="59">
        <f>ABS(C1247-ROUND(C1247,0))+ABS(D1247-ROUND(D1247,0))</f>
        <v>0</v>
      </c>
      <c r="I1247" s="60"/>
    </row>
    <row r="1248" spans="1:9" ht="12.75">
      <c r="A1248" s="57">
        <v>152</v>
      </c>
      <c r="B1248" s="58">
        <f>Bil!C284</f>
        <v>272</v>
      </c>
      <c r="C1248" s="58">
        <f>Bil!D284</f>
        <v>0</v>
      </c>
      <c r="D1248" s="58">
        <f>Bil!E284</f>
        <v>0</v>
      </c>
      <c r="E1248" s="58">
        <v>0</v>
      </c>
      <c r="F1248" s="58">
        <v>0</v>
      </c>
      <c r="G1248" s="59">
        <f>B1248/1000*C1248+B1248/500*D1248</f>
        <v>0</v>
      </c>
      <c r="H1248" s="59">
        <f>ABS(C1248-ROUND(C1248,0))+ABS(D1248-ROUND(D1248,0))</f>
        <v>0</v>
      </c>
      <c r="I1248" s="60"/>
    </row>
    <row r="1249" spans="1:9" ht="12.75">
      <c r="A1249" s="57">
        <v>152</v>
      </c>
      <c r="B1249" s="58">
        <f>Bil!C285</f>
        <v>273</v>
      </c>
      <c r="C1249" s="58">
        <f>Bil!D285</f>
        <v>0</v>
      </c>
      <c r="D1249" s="58">
        <f>Bil!E285</f>
        <v>0</v>
      </c>
      <c r="E1249" s="58">
        <v>0</v>
      </c>
      <c r="F1249" s="58">
        <v>0</v>
      </c>
      <c r="G1249" s="59">
        <f>B1249/1000*C1249+B1249/500*D1249</f>
        <v>0</v>
      </c>
      <c r="H1249" s="59">
        <f>ABS(C1249-ROUND(C1249,0))+ABS(D1249-ROUND(D1249,0))</f>
        <v>0</v>
      </c>
      <c r="I1249" s="60"/>
    </row>
    <row r="1250" spans="1:9" ht="12.75">
      <c r="A1250" s="57">
        <v>152</v>
      </c>
      <c r="B1250" s="58">
        <f>Bil!C286</f>
        <v>274</v>
      </c>
      <c r="C1250" s="58">
        <f>Bil!D286</f>
        <v>0</v>
      </c>
      <c r="D1250" s="58">
        <f>Bil!E286</f>
        <v>0</v>
      </c>
      <c r="E1250" s="58">
        <v>0</v>
      </c>
      <c r="F1250" s="58">
        <v>0</v>
      </c>
      <c r="G1250" s="59">
        <f>B1250/1000*C1250+B1250/500*D1250</f>
        <v>0</v>
      </c>
      <c r="H1250" s="59">
        <f>ABS(C1250-ROUND(C1250,0))+ABS(D1250-ROUND(D1250,0))</f>
        <v>0</v>
      </c>
      <c r="I1250" s="60"/>
    </row>
    <row r="1251" spans="1:9" ht="12.75">
      <c r="A1251" s="57">
        <v>152</v>
      </c>
      <c r="B1251" s="58">
        <f>Bil!C287</f>
        <v>275</v>
      </c>
      <c r="C1251" s="58">
        <f>Bil!D287</f>
        <v>2071173</v>
      </c>
      <c r="D1251" s="58">
        <f>Bil!E287</f>
        <v>2897785</v>
      </c>
      <c r="E1251" s="58">
        <v>0</v>
      </c>
      <c r="F1251" s="58">
        <v>0</v>
      </c>
      <c r="G1251" s="59">
        <f>B1251/1000*C1251+B1251/500*D1251</f>
        <v>2163354.3250000002</v>
      </c>
      <c r="H1251" s="59">
        <f>ABS(C1251-ROUND(C1251,0))+ABS(D1251-ROUND(D1251,0))</f>
        <v>0</v>
      </c>
      <c r="I1251" s="60"/>
    </row>
    <row r="1252" spans="1:9" ht="12.75">
      <c r="A1252" s="57">
        <v>152</v>
      </c>
      <c r="B1252" s="58">
        <f>Bil!C288</f>
        <v>276</v>
      </c>
      <c r="C1252" s="58">
        <f>Bil!D288</f>
        <v>0</v>
      </c>
      <c r="D1252" s="58">
        <f>Bil!E288</f>
        <v>0</v>
      </c>
      <c r="E1252" s="58">
        <v>0</v>
      </c>
      <c r="F1252" s="58">
        <v>0</v>
      </c>
      <c r="G1252" s="59">
        <f>B1252/1000*C1252+B1252/500*D1252</f>
        <v>0</v>
      </c>
      <c r="H1252" s="59">
        <f>ABS(C1252-ROUND(C1252,0))+ABS(D1252-ROUND(D1252,0))</f>
        <v>0</v>
      </c>
      <c r="I1252" s="60"/>
    </row>
    <row r="1253" spans="1:9" ht="12.75">
      <c r="A1253" s="57">
        <v>152</v>
      </c>
      <c r="B1253" s="58">
        <f>Bil!C289</f>
        <v>277</v>
      </c>
      <c r="C1253" s="58">
        <f>Bil!D289</f>
        <v>2410456</v>
      </c>
      <c r="D1253" s="58">
        <f>Bil!E289</f>
        <v>2091528</v>
      </c>
      <c r="E1253" s="58">
        <v>0</v>
      </c>
      <c r="F1253" s="58">
        <v>0</v>
      </c>
      <c r="G1253" s="59">
        <f>B1253/1000*C1253+B1253/500*D1253</f>
        <v>1826402.824</v>
      </c>
      <c r="H1253" s="59">
        <f>ABS(C1253-ROUND(C1253,0))+ABS(D1253-ROUND(D1253,0))</f>
        <v>0</v>
      </c>
      <c r="I1253" s="60"/>
    </row>
    <row r="1254" spans="1:9" ht="12.75">
      <c r="A1254" s="57">
        <v>152</v>
      </c>
      <c r="B1254" s="58">
        <f>Bil!C290</f>
        <v>278</v>
      </c>
      <c r="C1254" s="58">
        <f>Bil!D290</f>
        <v>0</v>
      </c>
      <c r="D1254" s="58">
        <f>Bil!E290</f>
        <v>0</v>
      </c>
      <c r="E1254" s="58">
        <v>0</v>
      </c>
      <c r="F1254" s="58">
        <v>0</v>
      </c>
      <c r="G1254" s="59">
        <f>B1254/1000*C1254+B1254/500*D1254</f>
        <v>0</v>
      </c>
      <c r="H1254" s="59">
        <f>ABS(C1254-ROUND(C1254,0))+ABS(D1254-ROUND(D1254,0))</f>
        <v>0</v>
      </c>
      <c r="I1254" s="60"/>
    </row>
    <row r="1255" spans="1:9" ht="12.75">
      <c r="A1255" s="57">
        <v>152</v>
      </c>
      <c r="B1255" s="58">
        <f>Bil!C291</f>
        <v>279</v>
      </c>
      <c r="C1255" s="58">
        <f>Bil!D291</f>
        <v>0</v>
      </c>
      <c r="D1255" s="58">
        <f>Bil!E291</f>
        <v>0</v>
      </c>
      <c r="E1255" s="58">
        <v>0</v>
      </c>
      <c r="F1255" s="58">
        <v>0</v>
      </c>
      <c r="G1255" s="59">
        <f>B1255/1000*C1255+B1255/500*D1255</f>
        <v>0</v>
      </c>
      <c r="H1255" s="59">
        <f>ABS(C1255-ROUND(C1255,0))+ABS(D1255-ROUND(D1255,0))</f>
        <v>0</v>
      </c>
      <c r="I1255" s="60"/>
    </row>
    <row r="1256" spans="1:9" ht="12.75">
      <c r="A1256" s="57">
        <v>152</v>
      </c>
      <c r="B1256" s="58">
        <f>Bil!C292</f>
        <v>280</v>
      </c>
      <c r="C1256" s="58">
        <f>Bil!D292</f>
        <v>0</v>
      </c>
      <c r="D1256" s="58">
        <f>Bil!E292</f>
        <v>0</v>
      </c>
      <c r="E1256" s="58">
        <v>0</v>
      </c>
      <c r="F1256" s="58">
        <v>0</v>
      </c>
      <c r="G1256" s="59">
        <f>B1256/1000*C1256+B1256/500*D1256</f>
        <v>0</v>
      </c>
      <c r="H1256" s="59">
        <f>ABS(C1256-ROUND(C1256,0))+ABS(D1256-ROUND(D1256,0))</f>
        <v>0</v>
      </c>
      <c r="I1256" s="60"/>
    </row>
    <row r="1257" spans="1:9" ht="12.75">
      <c r="A1257" s="57">
        <v>152</v>
      </c>
      <c r="B1257" s="58">
        <f>Bil!C293</f>
        <v>281</v>
      </c>
      <c r="C1257" s="58">
        <f>Bil!D293</f>
        <v>0</v>
      </c>
      <c r="D1257" s="58">
        <f>Bil!E293</f>
        <v>0</v>
      </c>
      <c r="E1257" s="58">
        <v>0</v>
      </c>
      <c r="F1257" s="58">
        <v>0</v>
      </c>
      <c r="G1257" s="59">
        <f>B1257/1000*C1257+B1257/500*D1257</f>
        <v>0</v>
      </c>
      <c r="H1257" s="59">
        <f>ABS(C1257-ROUND(C1257,0))+ABS(D1257-ROUND(D1257,0))</f>
        <v>0</v>
      </c>
      <c r="I1257" s="60"/>
    </row>
    <row r="1258" spans="1:9" ht="12.75">
      <c r="A1258" s="57">
        <v>152</v>
      </c>
      <c r="B1258" s="58">
        <f>Bil!C294</f>
        <v>282</v>
      </c>
      <c r="C1258" s="58">
        <f>Bil!D294</f>
        <v>22518156</v>
      </c>
      <c r="D1258" s="58">
        <f>Bil!E294</f>
        <v>16966088</v>
      </c>
      <c r="E1258" s="58">
        <v>0</v>
      </c>
      <c r="F1258" s="58">
        <v>0</v>
      </c>
      <c r="G1258" s="59">
        <f>B1258/1000*C1258+B1258/500*D1258</f>
        <v>15918993.623999998</v>
      </c>
      <c r="H1258" s="59">
        <f>ABS(C1258-ROUND(C1258,0))+ABS(D1258-ROUND(D1258,0))</f>
        <v>0</v>
      </c>
      <c r="I1258" s="60"/>
    </row>
    <row r="1259" spans="1:9" ht="12.75">
      <c r="A1259" s="57">
        <v>152</v>
      </c>
      <c r="B1259" s="58">
        <f>Bil!C295</f>
        <v>283</v>
      </c>
      <c r="C1259" s="58">
        <f>Bil!D295</f>
        <v>0</v>
      </c>
      <c r="D1259" s="58">
        <f>Bil!E295</f>
        <v>0</v>
      </c>
      <c r="E1259" s="58">
        <v>0</v>
      </c>
      <c r="F1259" s="58">
        <v>0</v>
      </c>
      <c r="G1259" s="59">
        <f>B1259/1000*C1259+B1259/500*D1259</f>
        <v>0</v>
      </c>
      <c r="H1259" s="59">
        <f>ABS(C1259-ROUND(C1259,0))+ABS(D1259-ROUND(D1259,0))</f>
        <v>0</v>
      </c>
      <c r="I1259" s="60"/>
    </row>
    <row r="1260" spans="1:9" ht="12.75">
      <c r="A1260" s="57">
        <v>152</v>
      </c>
      <c r="B1260" s="58">
        <f>Bil!C296</f>
        <v>284</v>
      </c>
      <c r="C1260" s="58">
        <f>Bil!D296</f>
        <v>0</v>
      </c>
      <c r="D1260" s="58">
        <f>Bil!E296</f>
        <v>0</v>
      </c>
      <c r="E1260" s="58">
        <v>0</v>
      </c>
      <c r="F1260" s="58">
        <v>0</v>
      </c>
      <c r="G1260" s="59">
        <f>B1260/1000*C1260+B1260/500*D1260</f>
        <v>0</v>
      </c>
      <c r="H1260" s="59">
        <f>ABS(C1260-ROUND(C1260,0))+ABS(D1260-ROUND(D1260,0))</f>
        <v>0</v>
      </c>
      <c r="I1260" s="60"/>
    </row>
    <row r="1261" spans="1:9" ht="12.75">
      <c r="A1261" s="57">
        <v>152</v>
      </c>
      <c r="B1261" s="58">
        <f>Bil!C297</f>
        <v>285</v>
      </c>
      <c r="C1261" s="58">
        <f>Bil!D297</f>
        <v>0</v>
      </c>
      <c r="D1261" s="58">
        <f>Bil!E297</f>
        <v>0</v>
      </c>
      <c r="E1261" s="58">
        <v>0</v>
      </c>
      <c r="F1261" s="58">
        <v>0</v>
      </c>
      <c r="G1261" s="59">
        <f>B1261/1000*C1261+B1261/500*D1261</f>
        <v>0</v>
      </c>
      <c r="H1261" s="59">
        <f>ABS(C1261-ROUND(C1261,0))+ABS(D1261-ROUND(D1261,0))</f>
        <v>0</v>
      </c>
      <c r="I1261" s="60"/>
    </row>
    <row r="1262" spans="1:9" ht="12.75">
      <c r="A1262" s="57">
        <v>152</v>
      </c>
      <c r="B1262" s="58">
        <f>Bil!C298</f>
        <v>286</v>
      </c>
      <c r="C1262" s="58">
        <f>Bil!D298</f>
        <v>0</v>
      </c>
      <c r="D1262" s="58">
        <f>Bil!E298</f>
        <v>77157</v>
      </c>
      <c r="E1262" s="58">
        <v>0</v>
      </c>
      <c r="F1262" s="58">
        <v>0</v>
      </c>
      <c r="G1262" s="59">
        <f>B1262/1000*C1262+B1262/500*D1262</f>
        <v>44133.803999999996</v>
      </c>
      <c r="H1262" s="59">
        <f>ABS(C1262-ROUND(C1262,0))+ABS(D1262-ROUND(D1262,0))</f>
        <v>0</v>
      </c>
      <c r="I1262" s="60"/>
    </row>
    <row r="1263" spans="1:9" ht="12.75">
      <c r="A1263" s="57">
        <v>152</v>
      </c>
      <c r="B1263" s="58">
        <f>Bil!C299</f>
        <v>287</v>
      </c>
      <c r="C1263" s="58">
        <f>Bil!D299</f>
        <v>771263</v>
      </c>
      <c r="D1263" s="58">
        <f>Bil!E299</f>
        <v>849149</v>
      </c>
      <c r="E1263" s="58">
        <v>0</v>
      </c>
      <c r="F1263" s="58">
        <v>0</v>
      </c>
      <c r="G1263" s="59">
        <f>B1263/1000*C1263+B1263/500*D1263</f>
        <v>708764.00699999998</v>
      </c>
      <c r="H1263" s="59">
        <f>ABS(C1263-ROUND(C1263,0))+ABS(D1263-ROUND(D1263,0))</f>
        <v>0</v>
      </c>
      <c r="I1263" s="60"/>
    </row>
    <row r="1264" spans="1:9" ht="12.75">
      <c r="A1264" s="57">
        <v>152</v>
      </c>
      <c r="B1264" s="58">
        <f>Bil!C300</f>
        <v>288</v>
      </c>
      <c r="C1264" s="58">
        <f>Bil!D300</f>
        <v>0</v>
      </c>
      <c r="D1264" s="58">
        <f>Bil!E300</f>
        <v>0</v>
      </c>
      <c r="E1264" s="58">
        <v>0</v>
      </c>
      <c r="F1264" s="58">
        <v>0</v>
      </c>
      <c r="G1264" s="59">
        <f>B1264/1000*C1264+B1264/500*D1264</f>
        <v>0</v>
      </c>
      <c r="H1264" s="59">
        <f>ABS(C1264-ROUND(C1264,0))+ABS(D1264-ROUND(D1264,0))</f>
        <v>0</v>
      </c>
      <c r="I1264" s="60"/>
    </row>
    <row r="1265" spans="1:9" ht="12.75">
      <c r="A1265" s="57">
        <v>152</v>
      </c>
      <c r="B1265" s="58">
        <f>Bil!C301</f>
        <v>289</v>
      </c>
      <c r="C1265" s="58">
        <f>Bil!D301</f>
        <v>0</v>
      </c>
      <c r="D1265" s="58">
        <f>Bil!E301</f>
        <v>0</v>
      </c>
      <c r="E1265" s="58">
        <v>0</v>
      </c>
      <c r="F1265" s="58">
        <v>0</v>
      </c>
      <c r="G1265" s="59">
        <f>B1265/1000*C1265+B1265/500*D1265</f>
        <v>0</v>
      </c>
      <c r="H1265" s="59">
        <f>ABS(C1265-ROUND(C1265,0))+ABS(D1265-ROUND(D1265,0))</f>
        <v>0</v>
      </c>
      <c r="I1265" s="60"/>
    </row>
    <row r="1266" spans="1:9" ht="12.75">
      <c r="A1266" s="57">
        <v>152</v>
      </c>
      <c r="B1266" s="58">
        <f>Bil!C302</f>
        <v>290</v>
      </c>
      <c r="C1266" s="58">
        <f>Bil!D302</f>
        <v>0</v>
      </c>
      <c r="D1266" s="58">
        <f>Bil!E302</f>
        <v>0</v>
      </c>
      <c r="E1266" s="58">
        <v>0</v>
      </c>
      <c r="F1266" s="58">
        <v>0</v>
      </c>
      <c r="G1266" s="59">
        <f>B1266/1000*C1266+B1266/500*D1266</f>
        <v>0</v>
      </c>
      <c r="H1266" s="59">
        <f>ABS(C1266-ROUND(C1266,0))+ABS(D1266-ROUND(D1266,0))</f>
        <v>0</v>
      </c>
      <c r="I1266" s="60"/>
    </row>
    <row r="1267" spans="1:9" ht="12.75">
      <c r="A1267" s="57">
        <v>152</v>
      </c>
      <c r="B1267" s="58">
        <f>Bil!C303</f>
        <v>291</v>
      </c>
      <c r="C1267" s="58">
        <f>Bil!D303</f>
        <v>0</v>
      </c>
      <c r="D1267" s="58">
        <f>Bil!E303</f>
        <v>0</v>
      </c>
      <c r="E1267" s="58">
        <v>0</v>
      </c>
      <c r="F1267" s="58">
        <v>0</v>
      </c>
      <c r="G1267" s="59">
        <f>B1267/1000*C1267+B1267/500*D1267</f>
        <v>0</v>
      </c>
      <c r="H1267" s="59">
        <f>ABS(C1267-ROUND(C1267,0))+ABS(D1267-ROUND(D1267,0))</f>
        <v>0</v>
      </c>
      <c r="I1267" s="60"/>
    </row>
    <row r="1268" spans="1:9" ht="12.75">
      <c r="A1268" s="57">
        <v>152</v>
      </c>
      <c r="B1268" s="58">
        <f>Bil!C304</f>
        <v>292</v>
      </c>
      <c r="C1268" s="58">
        <f>Bil!D304</f>
        <v>0</v>
      </c>
      <c r="D1268" s="58">
        <f>Bil!E304</f>
        <v>0</v>
      </c>
      <c r="E1268" s="58">
        <v>0</v>
      </c>
      <c r="F1268" s="58">
        <v>0</v>
      </c>
      <c r="G1268" s="59">
        <f>B1268/1000*C1268+B1268/500*D1268</f>
        <v>0</v>
      </c>
      <c r="H1268" s="59">
        <f>ABS(C1268-ROUND(C1268,0))+ABS(D1268-ROUND(D1268,0))</f>
        <v>0</v>
      </c>
      <c r="I1268" s="60"/>
    </row>
    <row r="1269" spans="1:9" ht="12.75">
      <c r="A1269" s="57">
        <v>152</v>
      </c>
      <c r="B1269" s="58">
        <f>Bil!C305</f>
        <v>293</v>
      </c>
      <c r="C1269" s="58">
        <f>Bil!D305</f>
        <v>0</v>
      </c>
      <c r="D1269" s="58">
        <f>Bil!E305</f>
        <v>0</v>
      </c>
      <c r="E1269" s="58">
        <v>0</v>
      </c>
      <c r="F1269" s="58">
        <v>0</v>
      </c>
      <c r="G1269" s="59">
        <f>B1269/1000*C1269+B1269/500*D1269</f>
        <v>0</v>
      </c>
      <c r="H1269" s="59">
        <f>ABS(C1269-ROUND(C1269,0))+ABS(D1269-ROUND(D1269,0))</f>
        <v>0</v>
      </c>
      <c r="I1269" s="60"/>
    </row>
    <row r="1270" spans="1:9" ht="12.75">
      <c r="A1270" s="57">
        <v>152</v>
      </c>
      <c r="B1270" s="58">
        <f>Bil!C306</f>
        <v>294</v>
      </c>
      <c r="C1270" s="58">
        <f>Bil!D306</f>
        <v>0</v>
      </c>
      <c r="D1270" s="58">
        <f>Bil!E306</f>
        <v>0</v>
      </c>
      <c r="E1270" s="58">
        <v>0</v>
      </c>
      <c r="F1270" s="58">
        <v>0</v>
      </c>
      <c r="G1270" s="59">
        <f>B1270/1000*C1270+B1270/500*D1270</f>
        <v>0</v>
      </c>
      <c r="H1270" s="59">
        <f>ABS(C1270-ROUND(C1270,0))+ABS(D1270-ROUND(D1270,0))</f>
        <v>0</v>
      </c>
      <c r="I1270" s="60"/>
    </row>
    <row r="1271" spans="1:9" ht="12.75">
      <c r="A1271" s="57">
        <v>152</v>
      </c>
      <c r="B1271" s="58">
        <f>Bil!C307</f>
        <v>295</v>
      </c>
      <c r="C1271" s="58">
        <f>Bil!D307</f>
        <v>0</v>
      </c>
      <c r="D1271" s="58">
        <f>Bil!E307</f>
        <v>0</v>
      </c>
      <c r="E1271" s="58">
        <v>0</v>
      </c>
      <c r="F1271" s="58">
        <v>0</v>
      </c>
      <c r="G1271" s="59">
        <f>B1271/1000*C1271+B1271/500*D1271</f>
        <v>0</v>
      </c>
      <c r="H1271" s="59">
        <f>ABS(C1271-ROUND(C1271,0))+ABS(D1271-ROUND(D1271,0))</f>
        <v>0</v>
      </c>
      <c r="I1271" s="60"/>
    </row>
    <row r="1272" spans="1:9" ht="12.75">
      <c r="A1272" s="57">
        <v>152</v>
      </c>
      <c r="B1272" s="58">
        <f>Bil!C308</f>
        <v>296</v>
      </c>
      <c r="C1272" s="58">
        <f>Bil!D308</f>
        <v>0</v>
      </c>
      <c r="D1272" s="58">
        <f>Bil!E308</f>
        <v>0</v>
      </c>
      <c r="E1272" s="58">
        <v>0</v>
      </c>
      <c r="F1272" s="58">
        <v>0</v>
      </c>
      <c r="G1272" s="59">
        <f>B1272/1000*C1272+B1272/500*D1272</f>
        <v>0</v>
      </c>
      <c r="H1272" s="59">
        <f>ABS(C1272-ROUND(C1272,0))+ABS(D1272-ROUND(D1272,0))</f>
        <v>0</v>
      </c>
      <c r="I1272" s="60"/>
    </row>
    <row r="1273" spans="1:9" ht="12.75">
      <c r="A1273" s="57">
        <v>152</v>
      </c>
      <c r="B1273" s="58">
        <f>Bil!C309</f>
        <v>297</v>
      </c>
      <c r="C1273" s="58">
        <f>Bil!D309</f>
        <v>0</v>
      </c>
      <c r="D1273" s="58">
        <f>Bil!E309</f>
        <v>0</v>
      </c>
      <c r="E1273" s="58">
        <v>0</v>
      </c>
      <c r="F1273" s="58">
        <v>0</v>
      </c>
      <c r="G1273" s="59">
        <f>B1273/1000*C1273+B1273/500*D1273</f>
        <v>0</v>
      </c>
      <c r="H1273" s="59">
        <f>ABS(C1273-ROUND(C1273,0))+ABS(D1273-ROUND(D1273,0))</f>
        <v>0</v>
      </c>
      <c r="I1273" s="60"/>
    </row>
    <row r="1274" spans="1:9" ht="12.75">
      <c r="A1274" s="57">
        <v>152</v>
      </c>
      <c r="B1274" s="58">
        <f>Bil!C310</f>
        <v>298</v>
      </c>
      <c r="C1274" s="58">
        <f>Bil!D310</f>
        <v>0</v>
      </c>
      <c r="D1274" s="58">
        <f>Bil!E310</f>
        <v>0</v>
      </c>
      <c r="E1274" s="58">
        <v>0</v>
      </c>
      <c r="F1274" s="58">
        <v>0</v>
      </c>
      <c r="G1274" s="59">
        <f>B1274/1000*C1274+B1274/500*D1274</f>
        <v>0</v>
      </c>
      <c r="H1274" s="59">
        <f>ABS(C1274-ROUND(C1274,0))+ABS(D1274-ROUND(D1274,0))</f>
        <v>0</v>
      </c>
      <c r="I1274" s="60"/>
    </row>
    <row r="1275" spans="1:9" ht="12.75">
      <c r="A1275" s="57">
        <v>152</v>
      </c>
      <c r="B1275" s="58">
        <f>Bil!C311</f>
        <v>299</v>
      </c>
      <c r="C1275" s="58">
        <f>Bil!D311</f>
        <v>0</v>
      </c>
      <c r="D1275" s="58">
        <f>Bil!E311</f>
        <v>0</v>
      </c>
      <c r="E1275" s="58">
        <v>0</v>
      </c>
      <c r="F1275" s="58">
        <v>0</v>
      </c>
      <c r="G1275" s="59">
        <f>B1275/1000*C1275+B1275/500*D1275</f>
        <v>0</v>
      </c>
      <c r="H1275" s="59">
        <f>ABS(C1275-ROUND(C1275,0))+ABS(D1275-ROUND(D1275,0))</f>
        <v>0</v>
      </c>
      <c r="I1275" s="60"/>
    </row>
    <row r="1276" spans="1:9" ht="12.75">
      <c r="A1276" s="57">
        <v>152</v>
      </c>
      <c r="B1276" s="58">
        <f>Bil!C312</f>
        <v>300</v>
      </c>
      <c r="C1276" s="58">
        <f>Bil!D312</f>
        <v>0</v>
      </c>
      <c r="D1276" s="58">
        <f>Bil!E312</f>
        <v>0</v>
      </c>
      <c r="E1276" s="58">
        <v>0</v>
      </c>
      <c r="F1276" s="58">
        <v>0</v>
      </c>
      <c r="G1276" s="59">
        <f>B1276/1000*C1276+B1276/500*D1276</f>
        <v>0</v>
      </c>
      <c r="H1276" s="59">
        <f>ABS(C1276-ROUND(C1276,0))+ABS(D1276-ROUND(D1276,0))</f>
        <v>0</v>
      </c>
      <c r="I1276" s="60"/>
    </row>
    <row r="1277" spans="1:9" ht="12.75">
      <c r="A1277" s="57">
        <v>152</v>
      </c>
      <c r="B1277" s="58">
        <f>Bil!C313</f>
        <v>301</v>
      </c>
      <c r="C1277" s="58">
        <f>Bil!D313</f>
        <v>0</v>
      </c>
      <c r="D1277" s="58">
        <f>Bil!E313</f>
        <v>0</v>
      </c>
      <c r="E1277" s="58">
        <v>0</v>
      </c>
      <c r="F1277" s="58">
        <v>0</v>
      </c>
      <c r="G1277" s="59">
        <f>B1277/1000*C1277+B1277/500*D1277</f>
        <v>0</v>
      </c>
      <c r="H1277" s="59">
        <f>ABS(C1277-ROUND(C1277,0))+ABS(D1277-ROUND(D1277,0))</f>
        <v>0</v>
      </c>
      <c r="I1277" s="60"/>
    </row>
    <row r="1278" spans="1:9" ht="12.75">
      <c r="A1278" s="57">
        <v>152</v>
      </c>
      <c r="B1278" s="58">
        <f>Bil!C314</f>
        <v>302</v>
      </c>
      <c r="C1278" s="58">
        <f>Bil!D314</f>
        <v>0</v>
      </c>
      <c r="D1278" s="58">
        <f>Bil!E314</f>
        <v>0</v>
      </c>
      <c r="E1278" s="58">
        <v>0</v>
      </c>
      <c r="F1278" s="58">
        <v>0</v>
      </c>
      <c r="G1278" s="59">
        <f>B1278/1000*C1278+B1278/500*D1278</f>
        <v>0</v>
      </c>
      <c r="H1278" s="59">
        <f>ABS(C1278-ROUND(C1278,0))+ABS(D1278-ROUND(D1278,0))</f>
        <v>0</v>
      </c>
      <c r="I1278" s="60"/>
    </row>
    <row r="1279" spans="1:9" ht="12.75">
      <c r="A1279" s="57">
        <v>152</v>
      </c>
      <c r="B1279" s="58">
        <f>Bil!C315</f>
        <v>303</v>
      </c>
      <c r="C1279" s="58">
        <f>Bil!D315</f>
        <v>0</v>
      </c>
      <c r="D1279" s="58">
        <f>Bil!E315</f>
        <v>0</v>
      </c>
      <c r="E1279" s="58">
        <v>0</v>
      </c>
      <c r="F1279" s="58">
        <v>0</v>
      </c>
      <c r="G1279" s="59">
        <f>B1279/1000*C1279+B1279/500*D1279</f>
        <v>0</v>
      </c>
      <c r="H1279" s="59">
        <f>ABS(C1279-ROUND(C1279,0))+ABS(D1279-ROUND(D1279,0))</f>
        <v>0</v>
      </c>
      <c r="I1279" s="60"/>
    </row>
    <row r="1280" spans="1:9" ht="12.75">
      <c r="A1280" s="57">
        <v>152</v>
      </c>
      <c r="B1280" s="58">
        <f>Bil!C316</f>
        <v>304</v>
      </c>
      <c r="C1280" s="58">
        <f>Bil!D316</f>
        <v>0</v>
      </c>
      <c r="D1280" s="58">
        <f>Bil!E316</f>
        <v>0</v>
      </c>
      <c r="E1280" s="58">
        <v>0</v>
      </c>
      <c r="F1280" s="58">
        <v>0</v>
      </c>
      <c r="G1280" s="59">
        <f>B1280/1000*C1280+B1280/500*D1280</f>
        <v>0</v>
      </c>
      <c r="H1280" s="59">
        <f>ABS(C1280-ROUND(C1280,0))+ABS(D1280-ROUND(D1280,0))</f>
        <v>0</v>
      </c>
      <c r="I1280" s="60"/>
    </row>
    <row r="1281" spans="1:9" ht="12.75">
      <c r="A1281" s="57">
        <v>152</v>
      </c>
      <c r="B1281" s="58">
        <f>Bil!C317</f>
        <v>305</v>
      </c>
      <c r="C1281" s="58">
        <f>Bil!D317</f>
        <v>0</v>
      </c>
      <c r="D1281" s="58">
        <f>Bil!E317</f>
        <v>0</v>
      </c>
      <c r="E1281" s="58">
        <v>0</v>
      </c>
      <c r="F1281" s="58">
        <v>0</v>
      </c>
      <c r="G1281" s="59">
        <f>B1281/1000*C1281+B1281/500*D1281</f>
        <v>0</v>
      </c>
      <c r="H1281" s="59">
        <f>ABS(C1281-ROUND(C1281,0))+ABS(D1281-ROUND(D1281,0))</f>
        <v>0</v>
      </c>
      <c r="I1281" s="60"/>
    </row>
    <row r="1282" spans="1:9" ht="12.75">
      <c r="A1282" s="57">
        <v>152</v>
      </c>
      <c r="B1282" s="58">
        <f>Bil!C318</f>
        <v>306</v>
      </c>
      <c r="C1282" s="58">
        <f>Bil!D318</f>
        <v>0</v>
      </c>
      <c r="D1282" s="58">
        <f>Bil!E318</f>
        <v>0</v>
      </c>
      <c r="E1282" s="58">
        <v>0</v>
      </c>
      <c r="F1282" s="58">
        <v>0</v>
      </c>
      <c r="G1282" s="59">
        <f>B1282/1000*C1282+B1282/500*D1282</f>
        <v>0</v>
      </c>
      <c r="H1282" s="59">
        <f t="shared" si="41" ref="H1282:H1345">ABS(C1282-ROUND(C1282,0))+ABS(D1282-ROUND(D1282,0))</f>
        <v>0</v>
      </c>
      <c r="I1282" s="60"/>
    </row>
    <row r="1283" spans="1:9" ht="12.75">
      <c r="A1283" s="57">
        <v>152</v>
      </c>
      <c r="B1283" s="58">
        <f>Bil!C319</f>
        <v>307</v>
      </c>
      <c r="C1283" s="58">
        <f>Bil!D319</f>
        <v>0</v>
      </c>
      <c r="D1283" s="58">
        <f>Bil!E319</f>
        <v>0</v>
      </c>
      <c r="E1283" s="58">
        <v>0</v>
      </c>
      <c r="F1283" s="58">
        <v>0</v>
      </c>
      <c r="G1283" s="59">
        <f>B1283/1000*C1283+B1283/500*D1283</f>
        <v>0</v>
      </c>
      <c r="H1283" s="59">
        <f>ABS(C1283-ROUND(C1283,0))+ABS(D1283-ROUND(D1283,0))</f>
        <v>0</v>
      </c>
      <c r="I1283" s="60"/>
    </row>
    <row r="1284" spans="1:9" ht="12.75">
      <c r="A1284" s="57">
        <v>152</v>
      </c>
      <c r="B1284" s="58">
        <f>Bil!C320</f>
        <v>308</v>
      </c>
      <c r="C1284" s="58">
        <f>Bil!D320</f>
        <v>0</v>
      </c>
      <c r="D1284" s="58">
        <f>Bil!E320</f>
        <v>0</v>
      </c>
      <c r="E1284" s="58">
        <v>0</v>
      </c>
      <c r="F1284" s="58">
        <v>0</v>
      </c>
      <c r="G1284" s="59">
        <f>B1284/1000*C1284+B1284/500*D1284</f>
        <v>0</v>
      </c>
      <c r="H1284" s="59">
        <f>ABS(C1284-ROUND(C1284,0))+ABS(D1284-ROUND(D1284,0))</f>
        <v>0</v>
      </c>
      <c r="I1284" s="60"/>
    </row>
    <row r="1285" spans="1:9" ht="12.75">
      <c r="A1285" s="57">
        <v>152</v>
      </c>
      <c r="B1285" s="58">
        <f>Bil!C321</f>
        <v>309</v>
      </c>
      <c r="C1285" s="58">
        <f>Bil!D321</f>
        <v>0</v>
      </c>
      <c r="D1285" s="58">
        <f>Bil!E321</f>
        <v>0</v>
      </c>
      <c r="E1285" s="58">
        <v>0</v>
      </c>
      <c r="F1285" s="58">
        <v>0</v>
      </c>
      <c r="G1285" s="59">
        <f>B1285/1000*C1285+B1285/500*D1285</f>
        <v>0</v>
      </c>
      <c r="H1285" s="59">
        <f>ABS(C1285-ROUND(C1285,0))+ABS(D1285-ROUND(D1285,0))</f>
        <v>0</v>
      </c>
      <c r="I1285" s="60"/>
    </row>
    <row r="1286" spans="1:9" ht="12.75">
      <c r="A1286" s="66">
        <v>152</v>
      </c>
      <c r="B1286" s="67">
        <f>Bil!C322</f>
        <v>310</v>
      </c>
      <c r="C1286" s="67">
        <f>Bil!D322</f>
        <v>0</v>
      </c>
      <c r="D1286" s="67">
        <f>Bil!E322</f>
        <v>0</v>
      </c>
      <c r="E1286" s="67">
        <v>0</v>
      </c>
      <c r="F1286" s="67">
        <v>0</v>
      </c>
      <c r="G1286" s="68">
        <f>B1286/1000*C1286+B1286/500*D1286</f>
        <v>0</v>
      </c>
      <c r="H1286" s="68">
        <f>ABS(C1286-ROUND(C1286,0))+ABS(D1286-ROUND(D1286,0))</f>
        <v>0</v>
      </c>
      <c r="I1286" s="69"/>
    </row>
    <row r="1287" spans="1:9" ht="12.75">
      <c r="A1287" s="62">
        <v>154</v>
      </c>
      <c r="B1287" s="63">
        <f>RasF!C12</f>
        <v>1</v>
      </c>
      <c r="C1287" s="63">
        <f>RasF!D12</f>
        <v>6908569</v>
      </c>
      <c r="D1287" s="63">
        <f>RasF!E12</f>
        <v>5961563</v>
      </c>
      <c r="E1287" s="63">
        <v>0</v>
      </c>
      <c r="F1287" s="63">
        <v>0</v>
      </c>
      <c r="G1287" s="64">
        <f>B1287/1000*C1287+B1287/500*D1287</f>
        <v>18831.695</v>
      </c>
      <c r="H1287" s="64">
        <f>ABS(C1287-ROUND(C1287,0))+ABS(D1287-ROUND(D1287,0))</f>
        <v>0</v>
      </c>
      <c r="I1287" s="65"/>
    </row>
    <row r="1288" spans="1:9" ht="12.75">
      <c r="A1288" s="57">
        <v>154</v>
      </c>
      <c r="B1288" s="58">
        <f>RasF!C13</f>
        <v>2</v>
      </c>
      <c r="C1288" s="58">
        <f>RasF!D13</f>
        <v>6908569</v>
      </c>
      <c r="D1288" s="58">
        <f>RasF!E13</f>
        <v>5961563</v>
      </c>
      <c r="E1288" s="58">
        <v>0</v>
      </c>
      <c r="F1288" s="58">
        <v>0</v>
      </c>
      <c r="G1288" s="59">
        <f>B1288/1000*C1288+B1288/500*D1288</f>
        <v>37663.389999999999</v>
      </c>
      <c r="H1288" s="59">
        <f>ABS(C1288-ROUND(C1288,0))+ABS(D1288-ROUND(D1288,0))</f>
        <v>0</v>
      </c>
      <c r="I1288" s="60"/>
    </row>
    <row r="1289" spans="1:9" ht="12.75">
      <c r="A1289" s="57">
        <v>154</v>
      </c>
      <c r="B1289" s="58">
        <f>RasF!C14</f>
        <v>3</v>
      </c>
      <c r="C1289" s="58">
        <f>RasF!D14</f>
        <v>6908569</v>
      </c>
      <c r="D1289" s="58">
        <f>RasF!E14</f>
        <v>5961563</v>
      </c>
      <c r="E1289" s="58">
        <v>0</v>
      </c>
      <c r="F1289" s="58">
        <v>0</v>
      </c>
      <c r="G1289" s="59">
        <f>B1289/1000*C1289+B1289/500*D1289</f>
        <v>56495.085000000006</v>
      </c>
      <c r="H1289" s="59">
        <f>ABS(C1289-ROUND(C1289,0))+ABS(D1289-ROUND(D1289,0))</f>
        <v>0</v>
      </c>
      <c r="I1289" s="60"/>
    </row>
    <row r="1290" spans="1:9" ht="12.75">
      <c r="A1290" s="57">
        <v>154</v>
      </c>
      <c r="B1290" s="58">
        <f>RasF!C15</f>
        <v>4</v>
      </c>
      <c r="C1290" s="58">
        <f>RasF!D15</f>
        <v>0</v>
      </c>
      <c r="D1290" s="58">
        <f>RasF!E15</f>
        <v>0</v>
      </c>
      <c r="E1290" s="58">
        <v>0</v>
      </c>
      <c r="F1290" s="58">
        <v>0</v>
      </c>
      <c r="G1290" s="59">
        <f>B1290/1000*C1290+B1290/500*D1290</f>
        <v>0</v>
      </c>
      <c r="H1290" s="59">
        <f>ABS(C1290-ROUND(C1290,0))+ABS(D1290-ROUND(D1290,0))</f>
        <v>0</v>
      </c>
      <c r="I1290" s="60"/>
    </row>
    <row r="1291" spans="1:9" ht="12.75">
      <c r="A1291" s="57">
        <v>154</v>
      </c>
      <c r="B1291" s="58">
        <f>RasF!C16</f>
        <v>5</v>
      </c>
      <c r="C1291" s="58">
        <f>RasF!D16</f>
        <v>0</v>
      </c>
      <c r="D1291" s="58">
        <f>RasF!E16</f>
        <v>0</v>
      </c>
      <c r="E1291" s="58">
        <v>0</v>
      </c>
      <c r="F1291" s="58">
        <v>0</v>
      </c>
      <c r="G1291" s="59">
        <f>B1291/1000*C1291+B1291/500*D1291</f>
        <v>0</v>
      </c>
      <c r="H1291" s="59">
        <f>ABS(C1291-ROUND(C1291,0))+ABS(D1291-ROUND(D1291,0))</f>
        <v>0</v>
      </c>
      <c r="I1291" s="60"/>
    </row>
    <row r="1292" spans="1:9" ht="12.75">
      <c r="A1292" s="57">
        <v>154</v>
      </c>
      <c r="B1292" s="58">
        <f>RasF!C17</f>
        <v>6</v>
      </c>
      <c r="C1292" s="58">
        <f>RasF!D17</f>
        <v>0</v>
      </c>
      <c r="D1292" s="58">
        <f>RasF!E17</f>
        <v>0</v>
      </c>
      <c r="E1292" s="58">
        <v>0</v>
      </c>
      <c r="F1292" s="58">
        <v>0</v>
      </c>
      <c r="G1292" s="59">
        <f>B1292/1000*C1292+B1292/500*D1292</f>
        <v>0</v>
      </c>
      <c r="H1292" s="59">
        <f>ABS(C1292-ROUND(C1292,0))+ABS(D1292-ROUND(D1292,0))</f>
        <v>0</v>
      </c>
      <c r="I1292" s="60"/>
    </row>
    <row r="1293" spans="1:9" ht="12.75">
      <c r="A1293" s="57">
        <v>154</v>
      </c>
      <c r="B1293" s="58">
        <f>RasF!C18</f>
        <v>7</v>
      </c>
      <c r="C1293" s="58">
        <f>RasF!D18</f>
        <v>0</v>
      </c>
      <c r="D1293" s="58">
        <f>RasF!E18</f>
        <v>0</v>
      </c>
      <c r="E1293" s="58">
        <v>0</v>
      </c>
      <c r="F1293" s="58">
        <v>0</v>
      </c>
      <c r="G1293" s="59">
        <f>B1293/1000*C1293+B1293/500*D1293</f>
        <v>0</v>
      </c>
      <c r="H1293" s="59">
        <f>ABS(C1293-ROUND(C1293,0))+ABS(D1293-ROUND(D1293,0))</f>
        <v>0</v>
      </c>
      <c r="I1293" s="60"/>
    </row>
    <row r="1294" spans="1:9" ht="12.75">
      <c r="A1294" s="57">
        <v>154</v>
      </c>
      <c r="B1294" s="58">
        <f>RasF!C19</f>
        <v>8</v>
      </c>
      <c r="C1294" s="58">
        <f>RasF!D19</f>
        <v>0</v>
      </c>
      <c r="D1294" s="58">
        <f>RasF!E19</f>
        <v>0</v>
      </c>
      <c r="E1294" s="58">
        <v>0</v>
      </c>
      <c r="F1294" s="58">
        <v>0</v>
      </c>
      <c r="G1294" s="59">
        <f>B1294/1000*C1294+B1294/500*D1294</f>
        <v>0</v>
      </c>
      <c r="H1294" s="59">
        <f>ABS(C1294-ROUND(C1294,0))+ABS(D1294-ROUND(D1294,0))</f>
        <v>0</v>
      </c>
      <c r="I1294" s="60"/>
    </row>
    <row r="1295" spans="1:9" ht="12.75">
      <c r="A1295" s="57">
        <v>154</v>
      </c>
      <c r="B1295" s="58">
        <f>RasF!C20</f>
        <v>9</v>
      </c>
      <c r="C1295" s="58">
        <f>RasF!D20</f>
        <v>0</v>
      </c>
      <c r="D1295" s="58">
        <f>RasF!E20</f>
        <v>0</v>
      </c>
      <c r="E1295" s="58">
        <v>0</v>
      </c>
      <c r="F1295" s="58">
        <v>0</v>
      </c>
      <c r="G1295" s="59">
        <f>B1295/1000*C1295+B1295/500*D1295</f>
        <v>0</v>
      </c>
      <c r="H1295" s="59">
        <f>ABS(C1295-ROUND(C1295,0))+ABS(D1295-ROUND(D1295,0))</f>
        <v>0</v>
      </c>
      <c r="I1295" s="60"/>
    </row>
    <row r="1296" spans="1:9" ht="12.75">
      <c r="A1296" s="57">
        <v>154</v>
      </c>
      <c r="B1296" s="58">
        <f>RasF!C21</f>
        <v>10</v>
      </c>
      <c r="C1296" s="58">
        <f>RasF!D21</f>
        <v>0</v>
      </c>
      <c r="D1296" s="58">
        <f>RasF!E21</f>
        <v>0</v>
      </c>
      <c r="E1296" s="58">
        <v>0</v>
      </c>
      <c r="F1296" s="58">
        <v>0</v>
      </c>
      <c r="G1296" s="59">
        <f>B1296/1000*C1296+B1296/500*D1296</f>
        <v>0</v>
      </c>
      <c r="H1296" s="59">
        <f>ABS(C1296-ROUND(C1296,0))+ABS(D1296-ROUND(D1296,0))</f>
        <v>0</v>
      </c>
      <c r="I1296" s="60"/>
    </row>
    <row r="1297" spans="1:9" ht="12.75">
      <c r="A1297" s="57">
        <v>154</v>
      </c>
      <c r="B1297" s="58">
        <f>RasF!C22</f>
        <v>11</v>
      </c>
      <c r="C1297" s="58">
        <f>RasF!D22</f>
        <v>0</v>
      </c>
      <c r="D1297" s="58">
        <f>RasF!E22</f>
        <v>0</v>
      </c>
      <c r="E1297" s="58">
        <v>0</v>
      </c>
      <c r="F1297" s="58">
        <v>0</v>
      </c>
      <c r="G1297" s="59">
        <f t="shared" si="42" ref="G1297:G1360">B1297/1000*C1297+B1297/500*D1297</f>
        <v>0</v>
      </c>
      <c r="H1297" s="59">
        <f>ABS(C1297-ROUND(C1297,0))+ABS(D1297-ROUND(D1297,0))</f>
        <v>0</v>
      </c>
      <c r="I1297" s="60"/>
    </row>
    <row r="1298" spans="1:9" ht="12.75">
      <c r="A1298" s="57">
        <v>154</v>
      </c>
      <c r="B1298" s="58">
        <f>RasF!C23</f>
        <v>12</v>
      </c>
      <c r="C1298" s="58">
        <f>RasF!D23</f>
        <v>0</v>
      </c>
      <c r="D1298" s="58">
        <f>RasF!E23</f>
        <v>0</v>
      </c>
      <c r="E1298" s="58">
        <v>0</v>
      </c>
      <c r="F1298" s="58">
        <v>0</v>
      </c>
      <c r="G1298" s="59">
        <f>B1298/1000*C1298+B1298/500*D1298</f>
        <v>0</v>
      </c>
      <c r="H1298" s="59">
        <f>ABS(C1298-ROUND(C1298,0))+ABS(D1298-ROUND(D1298,0))</f>
        <v>0</v>
      </c>
      <c r="I1298" s="60"/>
    </row>
    <row r="1299" spans="1:9" ht="12.75">
      <c r="A1299" s="57">
        <v>154</v>
      </c>
      <c r="B1299" s="58">
        <f>RasF!C24</f>
        <v>13</v>
      </c>
      <c r="C1299" s="58">
        <f>RasF!D24</f>
        <v>0</v>
      </c>
      <c r="D1299" s="58">
        <f>RasF!E24</f>
        <v>0</v>
      </c>
      <c r="E1299" s="58">
        <v>0</v>
      </c>
      <c r="F1299" s="58">
        <v>0</v>
      </c>
      <c r="G1299" s="59">
        <f>B1299/1000*C1299+B1299/500*D1299</f>
        <v>0</v>
      </c>
      <c r="H1299" s="59">
        <f>ABS(C1299-ROUND(C1299,0))+ABS(D1299-ROUND(D1299,0))</f>
        <v>0</v>
      </c>
      <c r="I1299" s="60"/>
    </row>
    <row r="1300" spans="1:9" ht="12.75">
      <c r="A1300" s="57">
        <v>154</v>
      </c>
      <c r="B1300" s="58">
        <f>RasF!C25</f>
        <v>14</v>
      </c>
      <c r="C1300" s="58">
        <f>RasF!D25</f>
        <v>0</v>
      </c>
      <c r="D1300" s="58">
        <f>RasF!E25</f>
        <v>0</v>
      </c>
      <c r="E1300" s="58">
        <v>0</v>
      </c>
      <c r="F1300" s="58">
        <v>0</v>
      </c>
      <c r="G1300" s="59">
        <f>B1300/1000*C1300+B1300/500*D1300</f>
        <v>0</v>
      </c>
      <c r="H1300" s="59">
        <f>ABS(C1300-ROUND(C1300,0))+ABS(D1300-ROUND(D1300,0))</f>
        <v>0</v>
      </c>
      <c r="I1300" s="60"/>
    </row>
    <row r="1301" spans="1:9" ht="12.75">
      <c r="A1301" s="57">
        <v>154</v>
      </c>
      <c r="B1301" s="58">
        <f>RasF!C26</f>
        <v>15</v>
      </c>
      <c r="C1301" s="58">
        <f>RasF!D26</f>
        <v>0</v>
      </c>
      <c r="D1301" s="58">
        <f>RasF!E26</f>
        <v>0</v>
      </c>
      <c r="E1301" s="58">
        <v>0</v>
      </c>
      <c r="F1301" s="58">
        <v>0</v>
      </c>
      <c r="G1301" s="59">
        <f>B1301/1000*C1301+B1301/500*D1301</f>
        <v>0</v>
      </c>
      <c r="H1301" s="59">
        <f>ABS(C1301-ROUND(C1301,0))+ABS(D1301-ROUND(D1301,0))</f>
        <v>0</v>
      </c>
      <c r="I1301" s="60"/>
    </row>
    <row r="1302" spans="1:9" ht="12.75">
      <c r="A1302" s="57">
        <v>154</v>
      </c>
      <c r="B1302" s="58">
        <f>RasF!C27</f>
        <v>16</v>
      </c>
      <c r="C1302" s="58">
        <f>RasF!D27</f>
        <v>0</v>
      </c>
      <c r="D1302" s="58">
        <f>RasF!E27</f>
        <v>0</v>
      </c>
      <c r="E1302" s="58">
        <v>0</v>
      </c>
      <c r="F1302" s="58">
        <v>0</v>
      </c>
      <c r="G1302" s="59">
        <f>B1302/1000*C1302+B1302/500*D1302</f>
        <v>0</v>
      </c>
      <c r="H1302" s="59">
        <f>ABS(C1302-ROUND(C1302,0))+ABS(D1302-ROUND(D1302,0))</f>
        <v>0</v>
      </c>
      <c r="I1302" s="60"/>
    </row>
    <row r="1303" spans="1:9" ht="12.75">
      <c r="A1303" s="57">
        <v>154</v>
      </c>
      <c r="B1303" s="58">
        <f>RasF!C28</f>
        <v>17</v>
      </c>
      <c r="C1303" s="58">
        <f>RasF!D28</f>
        <v>0</v>
      </c>
      <c r="D1303" s="58">
        <f>RasF!E28</f>
        <v>0</v>
      </c>
      <c r="E1303" s="58">
        <v>0</v>
      </c>
      <c r="F1303" s="58">
        <v>0</v>
      </c>
      <c r="G1303" s="59">
        <f>B1303/1000*C1303+B1303/500*D1303</f>
        <v>0</v>
      </c>
      <c r="H1303" s="59">
        <f>ABS(C1303-ROUND(C1303,0))+ABS(D1303-ROUND(D1303,0))</f>
        <v>0</v>
      </c>
      <c r="I1303" s="60"/>
    </row>
    <row r="1304" spans="1:9" ht="12.75">
      <c r="A1304" s="57">
        <v>154</v>
      </c>
      <c r="B1304" s="58">
        <f>RasF!C29</f>
        <v>18</v>
      </c>
      <c r="C1304" s="58">
        <f>RasF!D29</f>
        <v>0</v>
      </c>
      <c r="D1304" s="58">
        <f>RasF!E29</f>
        <v>0</v>
      </c>
      <c r="E1304" s="58">
        <v>0</v>
      </c>
      <c r="F1304" s="58">
        <v>0</v>
      </c>
      <c r="G1304" s="59">
        <f>B1304/1000*C1304+B1304/500*D1304</f>
        <v>0</v>
      </c>
      <c r="H1304" s="59">
        <f>ABS(C1304-ROUND(C1304,0))+ABS(D1304-ROUND(D1304,0))</f>
        <v>0</v>
      </c>
      <c r="I1304" s="60"/>
    </row>
    <row r="1305" spans="1:9" ht="12.75">
      <c r="A1305" s="57">
        <v>154</v>
      </c>
      <c r="B1305" s="58">
        <f>RasF!C30</f>
        <v>19</v>
      </c>
      <c r="C1305" s="58">
        <f>RasF!D30</f>
        <v>0</v>
      </c>
      <c r="D1305" s="58">
        <f>RasF!E30</f>
        <v>0</v>
      </c>
      <c r="E1305" s="58">
        <v>0</v>
      </c>
      <c r="F1305" s="58">
        <v>0</v>
      </c>
      <c r="G1305" s="59">
        <f>B1305/1000*C1305+B1305/500*D1305</f>
        <v>0</v>
      </c>
      <c r="H1305" s="59">
        <f>ABS(C1305-ROUND(C1305,0))+ABS(D1305-ROUND(D1305,0))</f>
        <v>0</v>
      </c>
      <c r="I1305" s="60"/>
    </row>
    <row r="1306" spans="1:9" ht="12.75">
      <c r="A1306" s="57">
        <v>154</v>
      </c>
      <c r="B1306" s="58">
        <f>RasF!C31</f>
        <v>20</v>
      </c>
      <c r="C1306" s="58">
        <f>RasF!D31</f>
        <v>0</v>
      </c>
      <c r="D1306" s="58">
        <f>RasF!E31</f>
        <v>0</v>
      </c>
      <c r="E1306" s="58">
        <v>0</v>
      </c>
      <c r="F1306" s="58">
        <v>0</v>
      </c>
      <c r="G1306" s="59">
        <f>B1306/1000*C1306+B1306/500*D1306</f>
        <v>0</v>
      </c>
      <c r="H1306" s="59">
        <f>ABS(C1306-ROUND(C1306,0))+ABS(D1306-ROUND(D1306,0))</f>
        <v>0</v>
      </c>
      <c r="I1306" s="60"/>
    </row>
    <row r="1307" spans="1:9" ht="12.75">
      <c r="A1307" s="57">
        <v>154</v>
      </c>
      <c r="B1307" s="58">
        <f>RasF!C32</f>
        <v>21</v>
      </c>
      <c r="C1307" s="58">
        <f>RasF!D32</f>
        <v>0</v>
      </c>
      <c r="D1307" s="58">
        <f>RasF!E32</f>
        <v>0</v>
      </c>
      <c r="E1307" s="58">
        <v>0</v>
      </c>
      <c r="F1307" s="58">
        <v>0</v>
      </c>
      <c r="G1307" s="59">
        <f>B1307/1000*C1307+B1307/500*D1307</f>
        <v>0</v>
      </c>
      <c r="H1307" s="59">
        <f>ABS(C1307-ROUND(C1307,0))+ABS(D1307-ROUND(D1307,0))</f>
        <v>0</v>
      </c>
      <c r="I1307" s="60"/>
    </row>
    <row r="1308" spans="1:9" ht="12.75">
      <c r="A1308" s="57">
        <v>154</v>
      </c>
      <c r="B1308" s="58">
        <f>RasF!C33</f>
        <v>22</v>
      </c>
      <c r="C1308" s="58">
        <f>RasF!D33</f>
        <v>0</v>
      </c>
      <c r="D1308" s="58">
        <f>RasF!E33</f>
        <v>0</v>
      </c>
      <c r="E1308" s="58">
        <v>0</v>
      </c>
      <c r="F1308" s="58">
        <v>0</v>
      </c>
      <c r="G1308" s="59">
        <f>B1308/1000*C1308+B1308/500*D1308</f>
        <v>0</v>
      </c>
      <c r="H1308" s="59">
        <f>ABS(C1308-ROUND(C1308,0))+ABS(D1308-ROUND(D1308,0))</f>
        <v>0</v>
      </c>
      <c r="I1308" s="60"/>
    </row>
    <row r="1309" spans="1:9" ht="12.75">
      <c r="A1309" s="57">
        <v>154</v>
      </c>
      <c r="B1309" s="58">
        <f>RasF!C34</f>
        <v>23</v>
      </c>
      <c r="C1309" s="58">
        <f>RasF!D34</f>
        <v>0</v>
      </c>
      <c r="D1309" s="58">
        <f>RasF!E34</f>
        <v>0</v>
      </c>
      <c r="E1309" s="58">
        <v>0</v>
      </c>
      <c r="F1309" s="58">
        <v>0</v>
      </c>
      <c r="G1309" s="59">
        <f>B1309/1000*C1309+B1309/500*D1309</f>
        <v>0</v>
      </c>
      <c r="H1309" s="59">
        <f>ABS(C1309-ROUND(C1309,0))+ABS(D1309-ROUND(D1309,0))</f>
        <v>0</v>
      </c>
      <c r="I1309" s="60"/>
    </row>
    <row r="1310" spans="1:9" ht="12.75">
      <c r="A1310" s="57">
        <v>154</v>
      </c>
      <c r="B1310" s="58">
        <f>RasF!C35</f>
        <v>24</v>
      </c>
      <c r="C1310" s="58">
        <f>RasF!D35</f>
        <v>937284</v>
      </c>
      <c r="D1310" s="58">
        <f>RasF!E35</f>
        <v>923028</v>
      </c>
      <c r="E1310" s="58">
        <v>0</v>
      </c>
      <c r="F1310" s="58">
        <v>0</v>
      </c>
      <c r="G1310" s="59">
        <f>B1310/1000*C1310+B1310/500*D1310</f>
        <v>66800.160000000003</v>
      </c>
      <c r="H1310" s="59">
        <f>ABS(C1310-ROUND(C1310,0))+ABS(D1310-ROUND(D1310,0))</f>
        <v>0</v>
      </c>
      <c r="I1310" s="60"/>
    </row>
    <row r="1311" spans="1:9" ht="12.75">
      <c r="A1311" s="57">
        <v>154</v>
      </c>
      <c r="B1311" s="58">
        <f>RasF!C36</f>
        <v>25</v>
      </c>
      <c r="C1311" s="58">
        <f>RasF!D36</f>
        <v>0</v>
      </c>
      <c r="D1311" s="58">
        <f>RasF!E36</f>
        <v>0</v>
      </c>
      <c r="E1311" s="58">
        <v>0</v>
      </c>
      <c r="F1311" s="58">
        <v>0</v>
      </c>
      <c r="G1311" s="59">
        <f>B1311/1000*C1311+B1311/500*D1311</f>
        <v>0</v>
      </c>
      <c r="H1311" s="59">
        <f>ABS(C1311-ROUND(C1311,0))+ABS(D1311-ROUND(D1311,0))</f>
        <v>0</v>
      </c>
      <c r="I1311" s="60"/>
    </row>
    <row r="1312" spans="1:9" ht="12.75">
      <c r="A1312" s="57">
        <v>154</v>
      </c>
      <c r="B1312" s="58">
        <f>RasF!C37</f>
        <v>26</v>
      </c>
      <c r="C1312" s="58">
        <f>RasF!D37</f>
        <v>937284</v>
      </c>
      <c r="D1312" s="58">
        <f>RasF!E37</f>
        <v>923028</v>
      </c>
      <c r="E1312" s="58">
        <v>0</v>
      </c>
      <c r="F1312" s="58">
        <v>0</v>
      </c>
      <c r="G1312" s="59">
        <f>B1312/1000*C1312+B1312/500*D1312</f>
        <v>72366.839999999997</v>
      </c>
      <c r="H1312" s="59">
        <f>ABS(C1312-ROUND(C1312,0))+ABS(D1312-ROUND(D1312,0))</f>
        <v>0</v>
      </c>
      <c r="I1312" s="60"/>
    </row>
    <row r="1313" spans="1:9" ht="12.75">
      <c r="A1313" s="57">
        <v>154</v>
      </c>
      <c r="B1313" s="58">
        <f>RasF!C38</f>
        <v>27</v>
      </c>
      <c r="C1313" s="58">
        <f>RasF!D38</f>
        <v>0</v>
      </c>
      <c r="D1313" s="58">
        <f>RasF!E38</f>
        <v>0</v>
      </c>
      <c r="E1313" s="58">
        <v>0</v>
      </c>
      <c r="F1313" s="58">
        <v>0</v>
      </c>
      <c r="G1313" s="59">
        <f>B1313/1000*C1313+B1313/500*D1313</f>
        <v>0</v>
      </c>
      <c r="H1313" s="59">
        <f>ABS(C1313-ROUND(C1313,0))+ABS(D1313-ROUND(D1313,0))</f>
        <v>0</v>
      </c>
      <c r="I1313" s="60"/>
    </row>
    <row r="1314" spans="1:9" ht="12.75">
      <c r="A1314" s="57">
        <v>154</v>
      </c>
      <c r="B1314" s="58">
        <f>RasF!C39</f>
        <v>28</v>
      </c>
      <c r="C1314" s="58">
        <f>RasF!D39</f>
        <v>0</v>
      </c>
      <c r="D1314" s="58">
        <f>RasF!E39</f>
        <v>0</v>
      </c>
      <c r="E1314" s="58">
        <v>0</v>
      </c>
      <c r="F1314" s="58">
        <v>0</v>
      </c>
      <c r="G1314" s="59">
        <f>B1314/1000*C1314+B1314/500*D1314</f>
        <v>0</v>
      </c>
      <c r="H1314" s="59">
        <f>ABS(C1314-ROUND(C1314,0))+ABS(D1314-ROUND(D1314,0))</f>
        <v>0</v>
      </c>
      <c r="I1314" s="60"/>
    </row>
    <row r="1315" spans="1:9" ht="12.75">
      <c r="A1315" s="57">
        <v>154</v>
      </c>
      <c r="B1315" s="58">
        <f>RasF!C40</f>
        <v>29</v>
      </c>
      <c r="C1315" s="58">
        <f>RasF!D40</f>
        <v>0</v>
      </c>
      <c r="D1315" s="58">
        <f>RasF!E40</f>
        <v>0</v>
      </c>
      <c r="E1315" s="58">
        <v>0</v>
      </c>
      <c r="F1315" s="58">
        <v>0</v>
      </c>
      <c r="G1315" s="59">
        <f>B1315/1000*C1315+B1315/500*D1315</f>
        <v>0</v>
      </c>
      <c r="H1315" s="59">
        <f>ABS(C1315-ROUND(C1315,0))+ABS(D1315-ROUND(D1315,0))</f>
        <v>0</v>
      </c>
      <c r="I1315" s="60"/>
    </row>
    <row r="1316" spans="1:9" ht="12.75">
      <c r="A1316" s="57">
        <v>154</v>
      </c>
      <c r="B1316" s="58">
        <f>RasF!C41</f>
        <v>30</v>
      </c>
      <c r="C1316" s="58">
        <f>RasF!D41</f>
        <v>0</v>
      </c>
      <c r="D1316" s="58">
        <f>RasF!E41</f>
        <v>0</v>
      </c>
      <c r="E1316" s="58">
        <v>0</v>
      </c>
      <c r="F1316" s="58">
        <v>0</v>
      </c>
      <c r="G1316" s="59">
        <f>B1316/1000*C1316+B1316/500*D1316</f>
        <v>0</v>
      </c>
      <c r="H1316" s="59">
        <f>ABS(C1316-ROUND(C1316,0))+ABS(D1316-ROUND(D1316,0))</f>
        <v>0</v>
      </c>
      <c r="I1316" s="60"/>
    </row>
    <row r="1317" spans="1:9" ht="12.75">
      <c r="A1317" s="57">
        <v>154</v>
      </c>
      <c r="B1317" s="58">
        <f>RasF!C42</f>
        <v>31</v>
      </c>
      <c r="C1317" s="58">
        <f>RasF!D42</f>
        <v>9784439</v>
      </c>
      <c r="D1317" s="58">
        <f>RasF!E42</f>
        <v>8960521</v>
      </c>
      <c r="E1317" s="58">
        <v>0</v>
      </c>
      <c r="F1317" s="58">
        <v>0</v>
      </c>
      <c r="G1317" s="59">
        <f>B1317/1000*C1317+B1317/500*D1317</f>
        <v>858869.91100000008</v>
      </c>
      <c r="H1317" s="59">
        <f>ABS(C1317-ROUND(C1317,0))+ABS(D1317-ROUND(D1317,0))</f>
        <v>0</v>
      </c>
      <c r="I1317" s="60"/>
    </row>
    <row r="1318" spans="1:9" ht="12.75">
      <c r="A1318" s="57">
        <v>154</v>
      </c>
      <c r="B1318" s="58">
        <f>RasF!C43</f>
        <v>32</v>
      </c>
      <c r="C1318" s="58">
        <f>RasF!D43</f>
        <v>2371857</v>
      </c>
      <c r="D1318" s="58">
        <f>RasF!E43</f>
        <v>2230570</v>
      </c>
      <c r="E1318" s="58">
        <v>0</v>
      </c>
      <c r="F1318" s="58">
        <v>0</v>
      </c>
      <c r="G1318" s="59">
        <f>B1318/1000*C1318+B1318/500*D1318</f>
        <v>218655.90400000001</v>
      </c>
      <c r="H1318" s="59">
        <f>ABS(C1318-ROUND(C1318,0))+ABS(D1318-ROUND(D1318,0))</f>
        <v>0</v>
      </c>
      <c r="I1318" s="60"/>
    </row>
    <row r="1319" spans="1:9" ht="12.75">
      <c r="A1319" s="57">
        <v>154</v>
      </c>
      <c r="B1319" s="58">
        <f>RasF!C44</f>
        <v>33</v>
      </c>
      <c r="C1319" s="58">
        <f>RasF!D44</f>
        <v>0</v>
      </c>
      <c r="D1319" s="58">
        <f>RasF!E44</f>
        <v>0</v>
      </c>
      <c r="E1319" s="58">
        <v>0</v>
      </c>
      <c r="F1319" s="58">
        <v>0</v>
      </c>
      <c r="G1319" s="59">
        <f>B1319/1000*C1319+B1319/500*D1319</f>
        <v>0</v>
      </c>
      <c r="H1319" s="59">
        <f>ABS(C1319-ROUND(C1319,0))+ABS(D1319-ROUND(D1319,0))</f>
        <v>0</v>
      </c>
      <c r="I1319" s="60"/>
    </row>
    <row r="1320" spans="1:9" ht="12.75">
      <c r="A1320" s="57">
        <v>154</v>
      </c>
      <c r="B1320" s="58">
        <f>RasF!C45</f>
        <v>34</v>
      </c>
      <c r="C1320" s="58">
        <f>RasF!D45</f>
        <v>2371857</v>
      </c>
      <c r="D1320" s="58">
        <f>RasF!E45</f>
        <v>2230570</v>
      </c>
      <c r="E1320" s="58">
        <v>0</v>
      </c>
      <c r="F1320" s="58">
        <v>0</v>
      </c>
      <c r="G1320" s="59">
        <f>B1320/1000*C1320+B1320/500*D1320</f>
        <v>232321.89800000002</v>
      </c>
      <c r="H1320" s="59">
        <f>ABS(C1320-ROUND(C1320,0))+ABS(D1320-ROUND(D1320,0))</f>
        <v>0</v>
      </c>
      <c r="I1320" s="60"/>
    </row>
    <row r="1321" spans="1:9" ht="12.75">
      <c r="A1321" s="57">
        <v>154</v>
      </c>
      <c r="B1321" s="58">
        <f>RasF!C46</f>
        <v>35</v>
      </c>
      <c r="C1321" s="58">
        <f>RasF!D46</f>
        <v>0</v>
      </c>
      <c r="D1321" s="58">
        <f>RasF!E46</f>
        <v>0</v>
      </c>
      <c r="E1321" s="58">
        <v>0</v>
      </c>
      <c r="F1321" s="58">
        <v>0</v>
      </c>
      <c r="G1321" s="59">
        <f>B1321/1000*C1321+B1321/500*D1321</f>
        <v>0</v>
      </c>
      <c r="H1321" s="59">
        <f>ABS(C1321-ROUND(C1321,0))+ABS(D1321-ROUND(D1321,0))</f>
        <v>0</v>
      </c>
      <c r="I1321" s="60"/>
    </row>
    <row r="1322" spans="1:9" ht="12.75">
      <c r="A1322" s="57">
        <v>154</v>
      </c>
      <c r="B1322" s="58">
        <f>RasF!C47</f>
        <v>36</v>
      </c>
      <c r="C1322" s="58">
        <f>RasF!D47</f>
        <v>0</v>
      </c>
      <c r="D1322" s="58">
        <f>RasF!E47</f>
        <v>0</v>
      </c>
      <c r="E1322" s="58">
        <v>0</v>
      </c>
      <c r="F1322" s="58">
        <v>0</v>
      </c>
      <c r="G1322" s="59">
        <f>B1322/1000*C1322+B1322/500*D1322</f>
        <v>0</v>
      </c>
      <c r="H1322" s="59">
        <f>ABS(C1322-ROUND(C1322,0))+ABS(D1322-ROUND(D1322,0))</f>
        <v>0</v>
      </c>
      <c r="I1322" s="60"/>
    </row>
    <row r="1323" spans="1:9" ht="12.75">
      <c r="A1323" s="57">
        <v>154</v>
      </c>
      <c r="B1323" s="58">
        <f>RasF!C48</f>
        <v>37</v>
      </c>
      <c r="C1323" s="58">
        <f>RasF!D48</f>
        <v>0</v>
      </c>
      <c r="D1323" s="58">
        <f>RasF!E48</f>
        <v>0</v>
      </c>
      <c r="E1323" s="58">
        <v>0</v>
      </c>
      <c r="F1323" s="58">
        <v>0</v>
      </c>
      <c r="G1323" s="59">
        <f>B1323/1000*C1323+B1323/500*D1323</f>
        <v>0</v>
      </c>
      <c r="H1323" s="59">
        <f>ABS(C1323-ROUND(C1323,0))+ABS(D1323-ROUND(D1323,0))</f>
        <v>0</v>
      </c>
      <c r="I1323" s="60"/>
    </row>
    <row r="1324" spans="1:9" ht="12.75">
      <c r="A1324" s="57">
        <v>154</v>
      </c>
      <c r="B1324" s="58">
        <f>RasF!C49</f>
        <v>38</v>
      </c>
      <c r="C1324" s="58">
        <f>RasF!D49</f>
        <v>0</v>
      </c>
      <c r="D1324" s="58">
        <f>RasF!E49</f>
        <v>0</v>
      </c>
      <c r="E1324" s="58">
        <v>0</v>
      </c>
      <c r="F1324" s="58">
        <v>0</v>
      </c>
      <c r="G1324" s="59">
        <f>B1324/1000*C1324+B1324/500*D1324</f>
        <v>0</v>
      </c>
      <c r="H1324" s="59">
        <f>ABS(C1324-ROUND(C1324,0))+ABS(D1324-ROUND(D1324,0))</f>
        <v>0</v>
      </c>
      <c r="I1324" s="60"/>
    </row>
    <row r="1325" spans="1:9" ht="12.75">
      <c r="A1325" s="57">
        <v>154</v>
      </c>
      <c r="B1325" s="58">
        <f>RasF!C50</f>
        <v>39</v>
      </c>
      <c r="C1325" s="58">
        <f>RasF!D50</f>
        <v>669493</v>
      </c>
      <c r="D1325" s="58">
        <f>RasF!E50</f>
        <v>630219</v>
      </c>
      <c r="E1325" s="58">
        <v>0</v>
      </c>
      <c r="F1325" s="58">
        <v>0</v>
      </c>
      <c r="G1325" s="59">
        <f>B1325/1000*C1325+B1325/500*D1325</f>
        <v>75267.309000000008</v>
      </c>
      <c r="H1325" s="59">
        <f>ABS(C1325-ROUND(C1325,0))+ABS(D1325-ROUND(D1325,0))</f>
        <v>0</v>
      </c>
      <c r="I1325" s="60"/>
    </row>
    <row r="1326" spans="1:9" ht="12.75">
      <c r="A1326" s="57">
        <v>154</v>
      </c>
      <c r="B1326" s="58">
        <f>RasF!C51</f>
        <v>40</v>
      </c>
      <c r="C1326" s="58">
        <f>RasF!D51</f>
        <v>0</v>
      </c>
      <c r="D1326" s="58">
        <f>RasF!E51</f>
        <v>0</v>
      </c>
      <c r="E1326" s="58">
        <v>0</v>
      </c>
      <c r="F1326" s="58">
        <v>0</v>
      </c>
      <c r="G1326" s="59">
        <f>B1326/1000*C1326+B1326/500*D1326</f>
        <v>0</v>
      </c>
      <c r="H1326" s="59">
        <f>ABS(C1326-ROUND(C1326,0))+ABS(D1326-ROUND(D1326,0))</f>
        <v>0</v>
      </c>
      <c r="I1326" s="60"/>
    </row>
    <row r="1327" spans="1:9" ht="12.75">
      <c r="A1327" s="57">
        <v>154</v>
      </c>
      <c r="B1327" s="58">
        <f>RasF!C52</f>
        <v>41</v>
      </c>
      <c r="C1327" s="58">
        <f>RasF!D52</f>
        <v>0</v>
      </c>
      <c r="D1327" s="58">
        <f>RasF!E52</f>
        <v>0</v>
      </c>
      <c r="E1327" s="58">
        <v>0</v>
      </c>
      <c r="F1327" s="58">
        <v>0</v>
      </c>
      <c r="G1327" s="59">
        <f>B1327/1000*C1327+B1327/500*D1327</f>
        <v>0</v>
      </c>
      <c r="H1327" s="59">
        <f>ABS(C1327-ROUND(C1327,0))+ABS(D1327-ROUND(D1327,0))</f>
        <v>0</v>
      </c>
      <c r="I1327" s="60"/>
    </row>
    <row r="1328" spans="1:9" ht="12.75">
      <c r="A1328" s="57">
        <v>154</v>
      </c>
      <c r="B1328" s="58">
        <f>RasF!C53</f>
        <v>42</v>
      </c>
      <c r="C1328" s="58">
        <f>RasF!D53</f>
        <v>0</v>
      </c>
      <c r="D1328" s="58">
        <f>RasF!E53</f>
        <v>0</v>
      </c>
      <c r="E1328" s="58">
        <v>0</v>
      </c>
      <c r="F1328" s="58">
        <v>0</v>
      </c>
      <c r="G1328" s="59">
        <f>B1328/1000*C1328+B1328/500*D1328</f>
        <v>0</v>
      </c>
      <c r="H1328" s="59">
        <f>ABS(C1328-ROUND(C1328,0))+ABS(D1328-ROUND(D1328,0))</f>
        <v>0</v>
      </c>
      <c r="I1328" s="60"/>
    </row>
    <row r="1329" spans="1:9" ht="12.75">
      <c r="A1329" s="57">
        <v>154</v>
      </c>
      <c r="B1329" s="58">
        <f>RasF!C54</f>
        <v>43</v>
      </c>
      <c r="C1329" s="58">
        <f>RasF!D54</f>
        <v>0</v>
      </c>
      <c r="D1329" s="58">
        <f>RasF!E54</f>
        <v>0</v>
      </c>
      <c r="E1329" s="58">
        <v>0</v>
      </c>
      <c r="F1329" s="58">
        <v>0</v>
      </c>
      <c r="G1329" s="59">
        <f>B1329/1000*C1329+B1329/500*D1329</f>
        <v>0</v>
      </c>
      <c r="H1329" s="59">
        <f>ABS(C1329-ROUND(C1329,0))+ABS(D1329-ROUND(D1329,0))</f>
        <v>0</v>
      </c>
      <c r="I1329" s="60"/>
    </row>
    <row r="1330" spans="1:9" ht="12.75">
      <c r="A1330" s="57">
        <v>154</v>
      </c>
      <c r="B1330" s="58">
        <f>RasF!C55</f>
        <v>44</v>
      </c>
      <c r="C1330" s="58">
        <f>RasF!D55</f>
        <v>669493</v>
      </c>
      <c r="D1330" s="58">
        <f>RasF!E55</f>
        <v>630219</v>
      </c>
      <c r="E1330" s="58">
        <v>0</v>
      </c>
      <c r="F1330" s="58">
        <v>0</v>
      </c>
      <c r="G1330" s="59">
        <f>B1330/1000*C1330+B1330/500*D1330</f>
        <v>84916.963999999993</v>
      </c>
      <c r="H1330" s="59">
        <f>ABS(C1330-ROUND(C1330,0))+ABS(D1330-ROUND(D1330,0))</f>
        <v>0</v>
      </c>
      <c r="I1330" s="60"/>
    </row>
    <row r="1331" spans="1:9" ht="12.75">
      <c r="A1331" s="57">
        <v>154</v>
      </c>
      <c r="B1331" s="58">
        <f>RasF!C56</f>
        <v>45</v>
      </c>
      <c r="C1331" s="58">
        <f>RasF!D56</f>
        <v>0</v>
      </c>
      <c r="D1331" s="58">
        <f>RasF!E56</f>
        <v>0</v>
      </c>
      <c r="E1331" s="58">
        <v>0</v>
      </c>
      <c r="F1331" s="58">
        <v>0</v>
      </c>
      <c r="G1331" s="59">
        <f>B1331/1000*C1331+B1331/500*D1331</f>
        <v>0</v>
      </c>
      <c r="H1331" s="59">
        <f>ABS(C1331-ROUND(C1331,0))+ABS(D1331-ROUND(D1331,0))</f>
        <v>0</v>
      </c>
      <c r="I1331" s="60"/>
    </row>
    <row r="1332" spans="1:9" ht="12.75">
      <c r="A1332" s="57">
        <v>154</v>
      </c>
      <c r="B1332" s="58">
        <f>RasF!C57</f>
        <v>46</v>
      </c>
      <c r="C1332" s="58">
        <f>RasF!D57</f>
        <v>919322</v>
      </c>
      <c r="D1332" s="58">
        <f>RasF!E57</f>
        <v>2758334</v>
      </c>
      <c r="E1332" s="58">
        <v>0</v>
      </c>
      <c r="F1332" s="58">
        <v>0</v>
      </c>
      <c r="G1332" s="59">
        <f>B1332/1000*C1332+B1332/500*D1332</f>
        <v>296055.53999999998</v>
      </c>
      <c r="H1332" s="59">
        <f>ABS(C1332-ROUND(C1332,0))+ABS(D1332-ROUND(D1332,0))</f>
        <v>0</v>
      </c>
      <c r="I1332" s="60"/>
    </row>
    <row r="1333" spans="1:9" ht="12.75">
      <c r="A1333" s="57">
        <v>154</v>
      </c>
      <c r="B1333" s="58">
        <f>RasF!C58</f>
        <v>47</v>
      </c>
      <c r="C1333" s="58">
        <f>RasF!D58</f>
        <v>0</v>
      </c>
      <c r="D1333" s="58">
        <f>RasF!E58</f>
        <v>0</v>
      </c>
      <c r="E1333" s="58">
        <v>0</v>
      </c>
      <c r="F1333" s="58">
        <v>0</v>
      </c>
      <c r="G1333" s="59">
        <f>B1333/1000*C1333+B1333/500*D1333</f>
        <v>0</v>
      </c>
      <c r="H1333" s="59">
        <f>ABS(C1333-ROUND(C1333,0))+ABS(D1333-ROUND(D1333,0))</f>
        <v>0</v>
      </c>
      <c r="I1333" s="60"/>
    </row>
    <row r="1334" spans="1:9" ht="12.75">
      <c r="A1334" s="57">
        <v>154</v>
      </c>
      <c r="B1334" s="58">
        <f>RasF!C59</f>
        <v>48</v>
      </c>
      <c r="C1334" s="58">
        <f>RasF!D59</f>
        <v>0</v>
      </c>
      <c r="D1334" s="58">
        <f>RasF!E59</f>
        <v>0</v>
      </c>
      <c r="E1334" s="58">
        <v>0</v>
      </c>
      <c r="F1334" s="58">
        <v>0</v>
      </c>
      <c r="G1334" s="59">
        <f>B1334/1000*C1334+B1334/500*D1334</f>
        <v>0</v>
      </c>
      <c r="H1334" s="59">
        <f>ABS(C1334-ROUND(C1334,0))+ABS(D1334-ROUND(D1334,0))</f>
        <v>0</v>
      </c>
      <c r="I1334" s="60"/>
    </row>
    <row r="1335" spans="1:9" ht="12.75">
      <c r="A1335" s="57">
        <v>154</v>
      </c>
      <c r="B1335" s="58">
        <f>RasF!C60</f>
        <v>49</v>
      </c>
      <c r="C1335" s="58">
        <f>RasF!D60</f>
        <v>919322</v>
      </c>
      <c r="D1335" s="58">
        <f>RasF!E60</f>
        <v>2758334</v>
      </c>
      <c r="E1335" s="58">
        <v>0</v>
      </c>
      <c r="F1335" s="58">
        <v>0</v>
      </c>
      <c r="G1335" s="59">
        <f>B1335/1000*C1335+B1335/500*D1335</f>
        <v>315363.51000000001</v>
      </c>
      <c r="H1335" s="59">
        <f>ABS(C1335-ROUND(C1335,0))+ABS(D1335-ROUND(D1335,0))</f>
        <v>0</v>
      </c>
      <c r="I1335" s="60"/>
    </row>
    <row r="1336" spans="1:9" ht="12.75">
      <c r="A1336" s="57">
        <v>154</v>
      </c>
      <c r="B1336" s="58">
        <f>RasF!C61</f>
        <v>50</v>
      </c>
      <c r="C1336" s="58">
        <f>RasF!D61</f>
        <v>5761767</v>
      </c>
      <c r="D1336" s="58">
        <f>RasF!E61</f>
        <v>3311398</v>
      </c>
      <c r="E1336" s="58">
        <v>0</v>
      </c>
      <c r="F1336" s="58">
        <v>0</v>
      </c>
      <c r="G1336" s="59">
        <f>B1336/1000*C1336+B1336/500*D1336</f>
        <v>619228.15000000014</v>
      </c>
      <c r="H1336" s="59">
        <f>ABS(C1336-ROUND(C1336,0))+ABS(D1336-ROUND(D1336,0))</f>
        <v>0</v>
      </c>
      <c r="I1336" s="60"/>
    </row>
    <row r="1337" spans="1:9" ht="12.75">
      <c r="A1337" s="57">
        <v>154</v>
      </c>
      <c r="B1337" s="58">
        <f>RasF!C62</f>
        <v>51</v>
      </c>
      <c r="C1337" s="58">
        <f>RasF!D62</f>
        <v>5761767</v>
      </c>
      <c r="D1337" s="58">
        <f>RasF!E62</f>
        <v>3311398</v>
      </c>
      <c r="E1337" s="58">
        <v>0</v>
      </c>
      <c r="F1337" s="58">
        <v>0</v>
      </c>
      <c r="G1337" s="59">
        <f>B1337/1000*C1337+B1337/500*D1337</f>
        <v>631612.71299999999</v>
      </c>
      <c r="H1337" s="59">
        <f>ABS(C1337-ROUND(C1337,0))+ABS(D1337-ROUND(D1337,0))</f>
        <v>0</v>
      </c>
      <c r="I1337" s="60"/>
    </row>
    <row r="1338" spans="1:9" ht="12.75">
      <c r="A1338" s="57">
        <v>154</v>
      </c>
      <c r="B1338" s="58">
        <f>RasF!C63</f>
        <v>52</v>
      </c>
      <c r="C1338" s="58">
        <f>RasF!D63</f>
        <v>0</v>
      </c>
      <c r="D1338" s="58">
        <f>RasF!E63</f>
        <v>0</v>
      </c>
      <c r="E1338" s="58">
        <v>0</v>
      </c>
      <c r="F1338" s="58">
        <v>0</v>
      </c>
      <c r="G1338" s="59">
        <f>B1338/1000*C1338+B1338/500*D1338</f>
        <v>0</v>
      </c>
      <c r="H1338" s="59">
        <f>ABS(C1338-ROUND(C1338,0))+ABS(D1338-ROUND(D1338,0))</f>
        <v>0</v>
      </c>
      <c r="I1338" s="60"/>
    </row>
    <row r="1339" spans="1:9" ht="12.75">
      <c r="A1339" s="57">
        <v>154</v>
      </c>
      <c r="B1339" s="58">
        <f>RasF!C64</f>
        <v>53</v>
      </c>
      <c r="C1339" s="58">
        <f>RasF!D64</f>
        <v>0</v>
      </c>
      <c r="D1339" s="58">
        <f>RasF!E64</f>
        <v>0</v>
      </c>
      <c r="E1339" s="58">
        <v>0</v>
      </c>
      <c r="F1339" s="58">
        <v>0</v>
      </c>
      <c r="G1339" s="59">
        <f>B1339/1000*C1339+B1339/500*D1339</f>
        <v>0</v>
      </c>
      <c r="H1339" s="59">
        <f>ABS(C1339-ROUND(C1339,0))+ABS(D1339-ROUND(D1339,0))</f>
        <v>0</v>
      </c>
      <c r="I1339" s="60"/>
    </row>
    <row r="1340" spans="1:9" ht="12.75">
      <c r="A1340" s="57">
        <v>154</v>
      </c>
      <c r="B1340" s="58">
        <f>RasF!C65</f>
        <v>54</v>
      </c>
      <c r="C1340" s="58">
        <f>RasF!D65</f>
        <v>0</v>
      </c>
      <c r="D1340" s="58">
        <f>RasF!E65</f>
        <v>0</v>
      </c>
      <c r="E1340" s="58">
        <v>0</v>
      </c>
      <c r="F1340" s="58">
        <v>0</v>
      </c>
      <c r="G1340" s="59">
        <f>B1340/1000*C1340+B1340/500*D1340</f>
        <v>0</v>
      </c>
      <c r="H1340" s="59">
        <f>ABS(C1340-ROUND(C1340,0))+ABS(D1340-ROUND(D1340,0))</f>
        <v>0</v>
      </c>
      <c r="I1340" s="60"/>
    </row>
    <row r="1341" spans="1:9" ht="12.75">
      <c r="A1341" s="57">
        <v>154</v>
      </c>
      <c r="B1341" s="58">
        <f>RasF!C66</f>
        <v>55</v>
      </c>
      <c r="C1341" s="58">
        <f>RasF!D66</f>
        <v>0</v>
      </c>
      <c r="D1341" s="58">
        <f>RasF!E66</f>
        <v>0</v>
      </c>
      <c r="E1341" s="58">
        <v>0</v>
      </c>
      <c r="F1341" s="58">
        <v>0</v>
      </c>
      <c r="G1341" s="59">
        <f>B1341/1000*C1341+B1341/500*D1341</f>
        <v>0</v>
      </c>
      <c r="H1341" s="59">
        <f>ABS(C1341-ROUND(C1341,0))+ABS(D1341-ROUND(D1341,0))</f>
        <v>0</v>
      </c>
      <c r="I1341" s="60"/>
    </row>
    <row r="1342" spans="1:9" ht="12.75">
      <c r="A1342" s="57">
        <v>154</v>
      </c>
      <c r="B1342" s="58">
        <f>RasF!C67</f>
        <v>56</v>
      </c>
      <c r="C1342" s="58">
        <f>RasF!D67</f>
        <v>0</v>
      </c>
      <c r="D1342" s="58">
        <f>RasF!E67</f>
        <v>0</v>
      </c>
      <c r="E1342" s="58">
        <v>0</v>
      </c>
      <c r="F1342" s="58">
        <v>0</v>
      </c>
      <c r="G1342" s="59">
        <f>B1342/1000*C1342+B1342/500*D1342</f>
        <v>0</v>
      </c>
      <c r="H1342" s="59">
        <f>ABS(C1342-ROUND(C1342,0))+ABS(D1342-ROUND(D1342,0))</f>
        <v>0</v>
      </c>
      <c r="I1342" s="60"/>
    </row>
    <row r="1343" spans="1:9" ht="12.75">
      <c r="A1343" s="57">
        <v>154</v>
      </c>
      <c r="B1343" s="58">
        <f>RasF!C68</f>
        <v>57</v>
      </c>
      <c r="C1343" s="58">
        <f>RasF!D68</f>
        <v>62000</v>
      </c>
      <c r="D1343" s="58">
        <f>RasF!E68</f>
        <v>30000</v>
      </c>
      <c r="E1343" s="58">
        <v>0</v>
      </c>
      <c r="F1343" s="58">
        <v>0</v>
      </c>
      <c r="G1343" s="59">
        <f>B1343/1000*C1343+B1343/500*D1343</f>
        <v>6954</v>
      </c>
      <c r="H1343" s="59">
        <f>ABS(C1343-ROUND(C1343,0))+ABS(D1343-ROUND(D1343,0))</f>
        <v>0</v>
      </c>
      <c r="I1343" s="60"/>
    </row>
    <row r="1344" spans="1:9" ht="12.75">
      <c r="A1344" s="57">
        <v>154</v>
      </c>
      <c r="B1344" s="58">
        <f>RasF!C69</f>
        <v>58</v>
      </c>
      <c r="C1344" s="58">
        <f>RasF!D69</f>
        <v>0</v>
      </c>
      <c r="D1344" s="58">
        <f>RasF!E69</f>
        <v>0</v>
      </c>
      <c r="E1344" s="58">
        <v>0</v>
      </c>
      <c r="F1344" s="58">
        <v>0</v>
      </c>
      <c r="G1344" s="59">
        <f>B1344/1000*C1344+B1344/500*D1344</f>
        <v>0</v>
      </c>
      <c r="H1344" s="59">
        <f>ABS(C1344-ROUND(C1344,0))+ABS(D1344-ROUND(D1344,0))</f>
        <v>0</v>
      </c>
      <c r="I1344" s="60"/>
    </row>
    <row r="1345" spans="1:9" ht="12.75">
      <c r="A1345" s="57">
        <v>154</v>
      </c>
      <c r="B1345" s="58">
        <f>RasF!C70</f>
        <v>59</v>
      </c>
      <c r="C1345" s="58">
        <f>RasF!D70</f>
        <v>0</v>
      </c>
      <c r="D1345" s="58">
        <f>RasF!E70</f>
        <v>0</v>
      </c>
      <c r="E1345" s="58">
        <v>0</v>
      </c>
      <c r="F1345" s="58">
        <v>0</v>
      </c>
      <c r="G1345" s="59">
        <f>B1345/1000*C1345+B1345/500*D1345</f>
        <v>0</v>
      </c>
      <c r="H1345" s="59">
        <f>ABS(C1345-ROUND(C1345,0))+ABS(D1345-ROUND(D1345,0))</f>
        <v>0</v>
      </c>
      <c r="I1345" s="60"/>
    </row>
    <row r="1346" spans="1:9" ht="12.75">
      <c r="A1346" s="57">
        <v>154</v>
      </c>
      <c r="B1346" s="58">
        <f>RasF!C71</f>
        <v>60</v>
      </c>
      <c r="C1346" s="58">
        <f>RasF!D71</f>
        <v>62000</v>
      </c>
      <c r="D1346" s="58">
        <f>RasF!E71</f>
        <v>30000</v>
      </c>
      <c r="E1346" s="58">
        <v>0</v>
      </c>
      <c r="F1346" s="58">
        <v>0</v>
      </c>
      <c r="G1346" s="59">
        <f>B1346/1000*C1346+B1346/500*D1346</f>
        <v>7320</v>
      </c>
      <c r="H1346" s="59">
        <f t="shared" si="43" ref="H1346:H1409">ABS(C1346-ROUND(C1346,0))+ABS(D1346-ROUND(D1346,0))</f>
        <v>0</v>
      </c>
      <c r="I1346" s="60"/>
    </row>
    <row r="1347" spans="1:9" ht="12.75">
      <c r="A1347" s="57">
        <v>154</v>
      </c>
      <c r="B1347" s="58">
        <f>RasF!C72</f>
        <v>61</v>
      </c>
      <c r="C1347" s="58">
        <f>RasF!D72</f>
        <v>0</v>
      </c>
      <c r="D1347" s="58">
        <f>RasF!E72</f>
        <v>0</v>
      </c>
      <c r="E1347" s="58">
        <v>0</v>
      </c>
      <c r="F1347" s="58">
        <v>0</v>
      </c>
      <c r="G1347" s="59">
        <f>B1347/1000*C1347+B1347/500*D1347</f>
        <v>0</v>
      </c>
      <c r="H1347" s="59">
        <f>ABS(C1347-ROUND(C1347,0))+ABS(D1347-ROUND(D1347,0))</f>
        <v>0</v>
      </c>
      <c r="I1347" s="60"/>
    </row>
    <row r="1348" spans="1:9" ht="12.75">
      <c r="A1348" s="57">
        <v>154</v>
      </c>
      <c r="B1348" s="58">
        <f>RasF!C73</f>
        <v>62</v>
      </c>
      <c r="C1348" s="58">
        <f>RasF!D73</f>
        <v>0</v>
      </c>
      <c r="D1348" s="58">
        <f>RasF!E73</f>
        <v>0</v>
      </c>
      <c r="E1348" s="58">
        <v>0</v>
      </c>
      <c r="F1348" s="58">
        <v>0</v>
      </c>
      <c r="G1348" s="59">
        <f>B1348/1000*C1348+B1348/500*D1348</f>
        <v>0</v>
      </c>
      <c r="H1348" s="59">
        <f>ABS(C1348-ROUND(C1348,0))+ABS(D1348-ROUND(D1348,0))</f>
        <v>0</v>
      </c>
      <c r="I1348" s="60"/>
    </row>
    <row r="1349" spans="1:9" ht="12.75">
      <c r="A1349" s="57">
        <v>154</v>
      </c>
      <c r="B1349" s="58">
        <f>RasF!C74</f>
        <v>63</v>
      </c>
      <c r="C1349" s="58">
        <f>RasF!D74</f>
        <v>0</v>
      </c>
      <c r="D1349" s="58">
        <f>RasF!E74</f>
        <v>0</v>
      </c>
      <c r="E1349" s="58">
        <v>0</v>
      </c>
      <c r="F1349" s="58">
        <v>0</v>
      </c>
      <c r="G1349" s="59">
        <f>B1349/1000*C1349+B1349/500*D1349</f>
        <v>0</v>
      </c>
      <c r="H1349" s="59">
        <f>ABS(C1349-ROUND(C1349,0))+ABS(D1349-ROUND(D1349,0))</f>
        <v>0</v>
      </c>
      <c r="I1349" s="60"/>
    </row>
    <row r="1350" spans="1:9" ht="12.75">
      <c r="A1350" s="57">
        <v>154</v>
      </c>
      <c r="B1350" s="58">
        <f>RasF!C75</f>
        <v>64</v>
      </c>
      <c r="C1350" s="58">
        <f>RasF!D75</f>
        <v>0</v>
      </c>
      <c r="D1350" s="58">
        <f>RasF!E75</f>
        <v>0</v>
      </c>
      <c r="E1350" s="58">
        <v>0</v>
      </c>
      <c r="F1350" s="58">
        <v>0</v>
      </c>
      <c r="G1350" s="59">
        <f>B1350/1000*C1350+B1350/500*D1350</f>
        <v>0</v>
      </c>
      <c r="H1350" s="59">
        <f>ABS(C1350-ROUND(C1350,0))+ABS(D1350-ROUND(D1350,0))</f>
        <v>0</v>
      </c>
      <c r="I1350" s="60"/>
    </row>
    <row r="1351" spans="1:9" ht="12.75">
      <c r="A1351" s="57">
        <v>154</v>
      </c>
      <c r="B1351" s="58">
        <f>RasF!C76</f>
        <v>65</v>
      </c>
      <c r="C1351" s="58">
        <f>RasF!D76</f>
        <v>0</v>
      </c>
      <c r="D1351" s="58">
        <f>RasF!E76</f>
        <v>0</v>
      </c>
      <c r="E1351" s="58">
        <v>0</v>
      </c>
      <c r="F1351" s="58">
        <v>0</v>
      </c>
      <c r="G1351" s="59">
        <f>B1351/1000*C1351+B1351/500*D1351</f>
        <v>0</v>
      </c>
      <c r="H1351" s="59">
        <f>ABS(C1351-ROUND(C1351,0))+ABS(D1351-ROUND(D1351,0))</f>
        <v>0</v>
      </c>
      <c r="I1351" s="60"/>
    </row>
    <row r="1352" spans="1:9" ht="12.75">
      <c r="A1352" s="57">
        <v>154</v>
      </c>
      <c r="B1352" s="58">
        <f>RasF!C77</f>
        <v>66</v>
      </c>
      <c r="C1352" s="58">
        <f>RasF!D77</f>
        <v>0</v>
      </c>
      <c r="D1352" s="58">
        <f>RasF!E77</f>
        <v>0</v>
      </c>
      <c r="E1352" s="58">
        <v>0</v>
      </c>
      <c r="F1352" s="58">
        <v>0</v>
      </c>
      <c r="G1352" s="59">
        <f>B1352/1000*C1352+B1352/500*D1352</f>
        <v>0</v>
      </c>
      <c r="H1352" s="59">
        <f>ABS(C1352-ROUND(C1352,0))+ABS(D1352-ROUND(D1352,0))</f>
        <v>0</v>
      </c>
      <c r="I1352" s="60"/>
    </row>
    <row r="1353" spans="1:9" ht="12.75">
      <c r="A1353" s="57">
        <v>154</v>
      </c>
      <c r="B1353" s="58">
        <f>RasF!C78</f>
        <v>67</v>
      </c>
      <c r="C1353" s="58">
        <f>RasF!D78</f>
        <v>0</v>
      </c>
      <c r="D1353" s="58">
        <f>RasF!E78</f>
        <v>0</v>
      </c>
      <c r="E1353" s="58">
        <v>0</v>
      </c>
      <c r="F1353" s="58">
        <v>0</v>
      </c>
      <c r="G1353" s="59">
        <f>B1353/1000*C1353+B1353/500*D1353</f>
        <v>0</v>
      </c>
      <c r="H1353" s="59">
        <f>ABS(C1353-ROUND(C1353,0))+ABS(D1353-ROUND(D1353,0))</f>
        <v>0</v>
      </c>
      <c r="I1353" s="60"/>
    </row>
    <row r="1354" spans="1:9" ht="12.75">
      <c r="A1354" s="57">
        <v>154</v>
      </c>
      <c r="B1354" s="58">
        <f>RasF!C79</f>
        <v>68</v>
      </c>
      <c r="C1354" s="58">
        <f>RasF!D79</f>
        <v>0</v>
      </c>
      <c r="D1354" s="58">
        <f>RasF!E79</f>
        <v>0</v>
      </c>
      <c r="E1354" s="58">
        <v>0</v>
      </c>
      <c r="F1354" s="58">
        <v>0</v>
      </c>
      <c r="G1354" s="59">
        <f>B1354/1000*C1354+B1354/500*D1354</f>
        <v>0</v>
      </c>
      <c r="H1354" s="59">
        <f>ABS(C1354-ROUND(C1354,0))+ABS(D1354-ROUND(D1354,0))</f>
        <v>0</v>
      </c>
      <c r="I1354" s="60"/>
    </row>
    <row r="1355" spans="1:9" ht="12.75">
      <c r="A1355" s="57">
        <v>154</v>
      </c>
      <c r="B1355" s="58">
        <f>RasF!C80</f>
        <v>69</v>
      </c>
      <c r="C1355" s="58">
        <f>RasF!D80</f>
        <v>0</v>
      </c>
      <c r="D1355" s="58">
        <f>RasF!E80</f>
        <v>0</v>
      </c>
      <c r="E1355" s="58">
        <v>0</v>
      </c>
      <c r="F1355" s="58">
        <v>0</v>
      </c>
      <c r="G1355" s="59">
        <f>B1355/1000*C1355+B1355/500*D1355</f>
        <v>0</v>
      </c>
      <c r="H1355" s="59">
        <f>ABS(C1355-ROUND(C1355,0))+ABS(D1355-ROUND(D1355,0))</f>
        <v>0</v>
      </c>
      <c r="I1355" s="60"/>
    </row>
    <row r="1356" spans="1:9" ht="12.75">
      <c r="A1356" s="57">
        <v>154</v>
      </c>
      <c r="B1356" s="58">
        <f>RasF!C81</f>
        <v>70</v>
      </c>
      <c r="C1356" s="58">
        <f>RasF!D81</f>
        <v>0</v>
      </c>
      <c r="D1356" s="58">
        <f>RasF!E81</f>
        <v>0</v>
      </c>
      <c r="E1356" s="58">
        <v>0</v>
      </c>
      <c r="F1356" s="58">
        <v>0</v>
      </c>
      <c r="G1356" s="59">
        <f>B1356/1000*C1356+B1356/500*D1356</f>
        <v>0</v>
      </c>
      <c r="H1356" s="59">
        <f>ABS(C1356-ROUND(C1356,0))+ABS(D1356-ROUND(D1356,0))</f>
        <v>0</v>
      </c>
      <c r="I1356" s="60"/>
    </row>
    <row r="1357" spans="1:9" ht="12.75">
      <c r="A1357" s="57">
        <v>154</v>
      </c>
      <c r="B1357" s="58">
        <f>RasF!C82</f>
        <v>71</v>
      </c>
      <c r="C1357" s="58">
        <f>RasF!D82</f>
        <v>1493700</v>
      </c>
      <c r="D1357" s="58">
        <f>RasF!E82</f>
        <v>1319152</v>
      </c>
      <c r="E1357" s="58">
        <v>0</v>
      </c>
      <c r="F1357" s="58">
        <v>0</v>
      </c>
      <c r="G1357" s="59">
        <f>B1357/1000*C1357+B1357/500*D1357</f>
        <v>293372.28399999999</v>
      </c>
      <c r="H1357" s="59">
        <f>ABS(C1357-ROUND(C1357,0))+ABS(D1357-ROUND(D1357,0))</f>
        <v>0</v>
      </c>
      <c r="I1357" s="60"/>
    </row>
    <row r="1358" spans="1:9" ht="12.75">
      <c r="A1358" s="57">
        <v>154</v>
      </c>
      <c r="B1358" s="58">
        <f>RasF!C83</f>
        <v>72</v>
      </c>
      <c r="C1358" s="58">
        <f>RasF!D83</f>
        <v>1150625</v>
      </c>
      <c r="D1358" s="58">
        <f>RasF!E83</f>
        <v>920450</v>
      </c>
      <c r="E1358" s="58">
        <v>0</v>
      </c>
      <c r="F1358" s="58">
        <v>0</v>
      </c>
      <c r="G1358" s="59">
        <f>B1358/1000*C1358+B1358/500*D1358</f>
        <v>215389.79999999999</v>
      </c>
      <c r="H1358" s="59">
        <f>ABS(C1358-ROUND(C1358,0))+ABS(D1358-ROUND(D1358,0))</f>
        <v>0</v>
      </c>
      <c r="I1358" s="60"/>
    </row>
    <row r="1359" spans="1:9" ht="12.75">
      <c r="A1359" s="57">
        <v>154</v>
      </c>
      <c r="B1359" s="58">
        <f>RasF!C84</f>
        <v>73</v>
      </c>
      <c r="C1359" s="58">
        <f>RasF!D84</f>
        <v>0</v>
      </c>
      <c r="D1359" s="58">
        <f>RasF!E84</f>
        <v>91323</v>
      </c>
      <c r="E1359" s="58">
        <v>0</v>
      </c>
      <c r="F1359" s="58">
        <v>0</v>
      </c>
      <c r="G1359" s="59">
        <f>B1359/1000*C1359+B1359/500*D1359</f>
        <v>13333.157999999999</v>
      </c>
      <c r="H1359" s="59">
        <f>ABS(C1359-ROUND(C1359,0))+ABS(D1359-ROUND(D1359,0))</f>
        <v>0</v>
      </c>
      <c r="I1359" s="60"/>
    </row>
    <row r="1360" spans="1:9" ht="12.75">
      <c r="A1360" s="57">
        <v>154</v>
      </c>
      <c r="B1360" s="58">
        <f>RasF!C85</f>
        <v>74</v>
      </c>
      <c r="C1360" s="58">
        <f>RasF!D85</f>
        <v>0</v>
      </c>
      <c r="D1360" s="58">
        <f>RasF!E85</f>
        <v>0</v>
      </c>
      <c r="E1360" s="58">
        <v>0</v>
      </c>
      <c r="F1360" s="58">
        <v>0</v>
      </c>
      <c r="G1360" s="59">
        <f>B1360/1000*C1360+B1360/500*D1360</f>
        <v>0</v>
      </c>
      <c r="H1360" s="59">
        <f>ABS(C1360-ROUND(C1360,0))+ABS(D1360-ROUND(D1360,0))</f>
        <v>0</v>
      </c>
      <c r="I1360" s="60"/>
    </row>
    <row r="1361" spans="1:9" ht="12.75">
      <c r="A1361" s="57">
        <v>154</v>
      </c>
      <c r="B1361" s="58">
        <f>RasF!C86</f>
        <v>75</v>
      </c>
      <c r="C1361" s="58">
        <f>RasF!D86</f>
        <v>0</v>
      </c>
      <c r="D1361" s="58">
        <f>RasF!E86</f>
        <v>0</v>
      </c>
      <c r="E1361" s="58">
        <v>0</v>
      </c>
      <c r="F1361" s="58">
        <v>0</v>
      </c>
      <c r="G1361" s="59">
        <f t="shared" si="44" ref="G1361:G1424">B1361/1000*C1361+B1361/500*D1361</f>
        <v>0</v>
      </c>
      <c r="H1361" s="59">
        <f>ABS(C1361-ROUND(C1361,0))+ABS(D1361-ROUND(D1361,0))</f>
        <v>0</v>
      </c>
      <c r="I1361" s="60"/>
    </row>
    <row r="1362" spans="1:9" ht="12.75">
      <c r="A1362" s="57">
        <v>154</v>
      </c>
      <c r="B1362" s="58">
        <f>RasF!C87</f>
        <v>76</v>
      </c>
      <c r="C1362" s="58">
        <f>RasF!D87</f>
        <v>0</v>
      </c>
      <c r="D1362" s="58">
        <f>RasF!E87</f>
        <v>0</v>
      </c>
      <c r="E1362" s="58">
        <v>0</v>
      </c>
      <c r="F1362" s="58">
        <v>0</v>
      </c>
      <c r="G1362" s="59">
        <f>B1362/1000*C1362+B1362/500*D1362</f>
        <v>0</v>
      </c>
      <c r="H1362" s="59">
        <f>ABS(C1362-ROUND(C1362,0))+ABS(D1362-ROUND(D1362,0))</f>
        <v>0</v>
      </c>
      <c r="I1362" s="60"/>
    </row>
    <row r="1363" spans="1:9" ht="12.75">
      <c r="A1363" s="57">
        <v>154</v>
      </c>
      <c r="B1363" s="58">
        <f>RasF!C88</f>
        <v>77</v>
      </c>
      <c r="C1363" s="58">
        <f>RasF!D88</f>
        <v>343075</v>
      </c>
      <c r="D1363" s="58">
        <f>RasF!E88</f>
        <v>307379</v>
      </c>
      <c r="E1363" s="58">
        <v>0</v>
      </c>
      <c r="F1363" s="58">
        <v>0</v>
      </c>
      <c r="G1363" s="59">
        <f>B1363/1000*C1363+B1363/500*D1363</f>
        <v>73753.141000000003</v>
      </c>
      <c r="H1363" s="59">
        <f>ABS(C1363-ROUND(C1363,0))+ABS(D1363-ROUND(D1363,0))</f>
        <v>0</v>
      </c>
      <c r="I1363" s="60"/>
    </row>
    <row r="1364" spans="1:9" ht="12.75">
      <c r="A1364" s="57">
        <v>154</v>
      </c>
      <c r="B1364" s="58">
        <f>RasF!C89</f>
        <v>78</v>
      </c>
      <c r="C1364" s="58">
        <f>RasF!D89</f>
        <v>1316253</v>
      </c>
      <c r="D1364" s="58">
        <f>RasF!E89</f>
        <v>1287304</v>
      </c>
      <c r="E1364" s="58">
        <v>0</v>
      </c>
      <c r="F1364" s="58">
        <v>0</v>
      </c>
      <c r="G1364" s="59">
        <f>B1364/1000*C1364+B1364/500*D1364</f>
        <v>303487.158</v>
      </c>
      <c r="H1364" s="59">
        <f>ABS(C1364-ROUND(C1364,0))+ABS(D1364-ROUND(D1364,0))</f>
        <v>0</v>
      </c>
      <c r="I1364" s="60"/>
    </row>
    <row r="1365" spans="1:9" ht="12.75">
      <c r="A1365" s="57">
        <v>154</v>
      </c>
      <c r="B1365" s="58">
        <f>RasF!C90</f>
        <v>79</v>
      </c>
      <c r="C1365" s="58">
        <f>RasF!D90</f>
        <v>0</v>
      </c>
      <c r="D1365" s="58">
        <f>RasF!E90</f>
        <v>0</v>
      </c>
      <c r="E1365" s="58">
        <v>0</v>
      </c>
      <c r="F1365" s="58">
        <v>0</v>
      </c>
      <c r="G1365" s="59">
        <f>B1365/1000*C1365+B1365/500*D1365</f>
        <v>0</v>
      </c>
      <c r="H1365" s="59">
        <f>ABS(C1365-ROUND(C1365,0))+ABS(D1365-ROUND(D1365,0))</f>
        <v>0</v>
      </c>
      <c r="I1365" s="60"/>
    </row>
    <row r="1366" spans="1:9" ht="12.75">
      <c r="A1366" s="57">
        <v>154</v>
      </c>
      <c r="B1366" s="58">
        <f>RasF!C91</f>
        <v>80</v>
      </c>
      <c r="C1366" s="58">
        <f>RasF!D91</f>
        <v>1219304</v>
      </c>
      <c r="D1366" s="58">
        <f>RasF!E91</f>
        <v>1239209</v>
      </c>
      <c r="E1366" s="58">
        <v>0</v>
      </c>
      <c r="F1366" s="58">
        <v>0</v>
      </c>
      <c r="G1366" s="59">
        <f>B1366/1000*C1366+B1366/500*D1366</f>
        <v>295817.76000000001</v>
      </c>
      <c r="H1366" s="59">
        <f>ABS(C1366-ROUND(C1366,0))+ABS(D1366-ROUND(D1366,0))</f>
        <v>0</v>
      </c>
      <c r="I1366" s="60"/>
    </row>
    <row r="1367" spans="1:9" ht="12.75">
      <c r="A1367" s="57">
        <v>154</v>
      </c>
      <c r="B1367" s="58">
        <f>RasF!C92</f>
        <v>81</v>
      </c>
      <c r="C1367" s="58">
        <f>RasF!D92</f>
        <v>96949</v>
      </c>
      <c r="D1367" s="58">
        <f>RasF!E92</f>
        <v>48095</v>
      </c>
      <c r="E1367" s="58">
        <v>0</v>
      </c>
      <c r="F1367" s="58">
        <v>0</v>
      </c>
      <c r="G1367" s="59">
        <f>B1367/1000*C1367+B1367/500*D1367</f>
        <v>15644.259000000002</v>
      </c>
      <c r="H1367" s="59">
        <f>ABS(C1367-ROUND(C1367,0))+ABS(D1367-ROUND(D1367,0))</f>
        <v>0</v>
      </c>
      <c r="I1367" s="60"/>
    </row>
    <row r="1368" spans="1:9" ht="12.75">
      <c r="A1368" s="57">
        <v>154</v>
      </c>
      <c r="B1368" s="58">
        <f>RasF!C93</f>
        <v>82</v>
      </c>
      <c r="C1368" s="58">
        <f>RasF!D93</f>
        <v>0</v>
      </c>
      <c r="D1368" s="58">
        <f>RasF!E93</f>
        <v>0</v>
      </c>
      <c r="E1368" s="58">
        <v>0</v>
      </c>
      <c r="F1368" s="58">
        <v>0</v>
      </c>
      <c r="G1368" s="59">
        <f>B1368/1000*C1368+B1368/500*D1368</f>
        <v>0</v>
      </c>
      <c r="H1368" s="59">
        <f>ABS(C1368-ROUND(C1368,0))+ABS(D1368-ROUND(D1368,0))</f>
        <v>0</v>
      </c>
      <c r="I1368" s="60"/>
    </row>
    <row r="1369" spans="1:9" ht="12.75">
      <c r="A1369" s="57">
        <v>154</v>
      </c>
      <c r="B1369" s="58">
        <f>RasF!C94</f>
        <v>83</v>
      </c>
      <c r="C1369" s="58">
        <f>RasF!D94</f>
        <v>0</v>
      </c>
      <c r="D1369" s="58">
        <f>RasF!E94</f>
        <v>0</v>
      </c>
      <c r="E1369" s="58">
        <v>0</v>
      </c>
      <c r="F1369" s="58">
        <v>0</v>
      </c>
      <c r="G1369" s="59">
        <f>B1369/1000*C1369+B1369/500*D1369</f>
        <v>0</v>
      </c>
      <c r="H1369" s="59">
        <f>ABS(C1369-ROUND(C1369,0))+ABS(D1369-ROUND(D1369,0))</f>
        <v>0</v>
      </c>
      <c r="I1369" s="60"/>
    </row>
    <row r="1370" spans="1:9" ht="12.75">
      <c r="A1370" s="57">
        <v>154</v>
      </c>
      <c r="B1370" s="58">
        <f>RasF!C95</f>
        <v>84</v>
      </c>
      <c r="C1370" s="58">
        <f>RasF!D95</f>
        <v>0</v>
      </c>
      <c r="D1370" s="58">
        <f>RasF!E95</f>
        <v>0</v>
      </c>
      <c r="E1370" s="58">
        <v>0</v>
      </c>
      <c r="F1370" s="58">
        <v>0</v>
      </c>
      <c r="G1370" s="59">
        <f>B1370/1000*C1370+B1370/500*D1370</f>
        <v>0</v>
      </c>
      <c r="H1370" s="59">
        <f>ABS(C1370-ROUND(C1370,0))+ABS(D1370-ROUND(D1370,0))</f>
        <v>0</v>
      </c>
      <c r="I1370" s="60"/>
    </row>
    <row r="1371" spans="1:9" ht="12.75">
      <c r="A1371" s="57">
        <v>154</v>
      </c>
      <c r="B1371" s="58">
        <f>RasF!C96</f>
        <v>85</v>
      </c>
      <c r="C1371" s="58">
        <f>RasF!D96</f>
        <v>0</v>
      </c>
      <c r="D1371" s="58">
        <f>RasF!E96</f>
        <v>0</v>
      </c>
      <c r="E1371" s="58">
        <v>0</v>
      </c>
      <c r="F1371" s="58">
        <v>0</v>
      </c>
      <c r="G1371" s="59">
        <f>B1371/1000*C1371+B1371/500*D1371</f>
        <v>0</v>
      </c>
      <c r="H1371" s="59">
        <f>ABS(C1371-ROUND(C1371,0))+ABS(D1371-ROUND(D1371,0))</f>
        <v>0</v>
      </c>
      <c r="I1371" s="60"/>
    </row>
    <row r="1372" spans="1:9" ht="12.75">
      <c r="A1372" s="57">
        <v>154</v>
      </c>
      <c r="B1372" s="58">
        <f>RasF!C97</f>
        <v>86</v>
      </c>
      <c r="C1372" s="58">
        <f>RasF!D97</f>
        <v>0</v>
      </c>
      <c r="D1372" s="58">
        <f>RasF!E97</f>
        <v>0</v>
      </c>
      <c r="E1372" s="58">
        <v>0</v>
      </c>
      <c r="F1372" s="58">
        <v>0</v>
      </c>
      <c r="G1372" s="59">
        <f>B1372/1000*C1372+B1372/500*D1372</f>
        <v>0</v>
      </c>
      <c r="H1372" s="59">
        <f>ABS(C1372-ROUND(C1372,0))+ABS(D1372-ROUND(D1372,0))</f>
        <v>0</v>
      </c>
      <c r="I1372" s="60"/>
    </row>
    <row r="1373" spans="1:9" ht="12.75">
      <c r="A1373" s="57">
        <v>154</v>
      </c>
      <c r="B1373" s="58">
        <f>RasF!C98</f>
        <v>87</v>
      </c>
      <c r="C1373" s="58">
        <f>RasF!D98</f>
        <v>0</v>
      </c>
      <c r="D1373" s="58">
        <f>RasF!E98</f>
        <v>0</v>
      </c>
      <c r="E1373" s="58">
        <v>0</v>
      </c>
      <c r="F1373" s="58">
        <v>0</v>
      </c>
      <c r="G1373" s="59">
        <f>B1373/1000*C1373+B1373/500*D1373</f>
        <v>0</v>
      </c>
      <c r="H1373" s="59">
        <f>ABS(C1373-ROUND(C1373,0))+ABS(D1373-ROUND(D1373,0))</f>
        <v>0</v>
      </c>
      <c r="I1373" s="60"/>
    </row>
    <row r="1374" spans="1:9" ht="12.75">
      <c r="A1374" s="57">
        <v>154</v>
      </c>
      <c r="B1374" s="58">
        <f>RasF!C99</f>
        <v>88</v>
      </c>
      <c r="C1374" s="58">
        <f>RasF!D99</f>
        <v>0</v>
      </c>
      <c r="D1374" s="58">
        <f>RasF!E99</f>
        <v>0</v>
      </c>
      <c r="E1374" s="58">
        <v>0</v>
      </c>
      <c r="F1374" s="58">
        <v>0</v>
      </c>
      <c r="G1374" s="59">
        <f>B1374/1000*C1374+B1374/500*D1374</f>
        <v>0</v>
      </c>
      <c r="H1374" s="59">
        <f>ABS(C1374-ROUND(C1374,0))+ABS(D1374-ROUND(D1374,0))</f>
        <v>0</v>
      </c>
      <c r="I1374" s="60"/>
    </row>
    <row r="1375" spans="1:9" ht="12.75">
      <c r="A1375" s="57">
        <v>154</v>
      </c>
      <c r="B1375" s="58">
        <f>RasF!C100</f>
        <v>89</v>
      </c>
      <c r="C1375" s="58">
        <f>RasF!D100</f>
        <v>0</v>
      </c>
      <c r="D1375" s="58">
        <f>RasF!E100</f>
        <v>0</v>
      </c>
      <c r="E1375" s="58">
        <v>0</v>
      </c>
      <c r="F1375" s="58">
        <v>0</v>
      </c>
      <c r="G1375" s="59">
        <f>B1375/1000*C1375+B1375/500*D1375</f>
        <v>0</v>
      </c>
      <c r="H1375" s="59">
        <f>ABS(C1375-ROUND(C1375,0))+ABS(D1375-ROUND(D1375,0))</f>
        <v>0</v>
      </c>
      <c r="I1375" s="60"/>
    </row>
    <row r="1376" spans="1:9" ht="12.75">
      <c r="A1376" s="57">
        <v>154</v>
      </c>
      <c r="B1376" s="58">
        <f>RasF!C101</f>
        <v>90</v>
      </c>
      <c r="C1376" s="58">
        <f>RasF!D101</f>
        <v>0</v>
      </c>
      <c r="D1376" s="58">
        <f>RasF!E101</f>
        <v>0</v>
      </c>
      <c r="E1376" s="58">
        <v>0</v>
      </c>
      <c r="F1376" s="58">
        <v>0</v>
      </c>
      <c r="G1376" s="59">
        <f>B1376/1000*C1376+B1376/500*D1376</f>
        <v>0</v>
      </c>
      <c r="H1376" s="59">
        <f>ABS(C1376-ROUND(C1376,0))+ABS(D1376-ROUND(D1376,0))</f>
        <v>0</v>
      </c>
      <c r="I1376" s="60"/>
    </row>
    <row r="1377" spans="1:9" ht="12.75">
      <c r="A1377" s="57">
        <v>154</v>
      </c>
      <c r="B1377" s="58">
        <f>RasF!C102</f>
        <v>91</v>
      </c>
      <c r="C1377" s="58">
        <f>RasF!D102</f>
        <v>0</v>
      </c>
      <c r="D1377" s="58">
        <f>RasF!E102</f>
        <v>0</v>
      </c>
      <c r="E1377" s="58">
        <v>0</v>
      </c>
      <c r="F1377" s="58">
        <v>0</v>
      </c>
      <c r="G1377" s="59">
        <f>B1377/1000*C1377+B1377/500*D1377</f>
        <v>0</v>
      </c>
      <c r="H1377" s="59">
        <f>ABS(C1377-ROUND(C1377,0))+ABS(D1377-ROUND(D1377,0))</f>
        <v>0</v>
      </c>
      <c r="I1377" s="60"/>
    </row>
    <row r="1378" spans="1:9" ht="12.75">
      <c r="A1378" s="57">
        <v>154</v>
      </c>
      <c r="B1378" s="58">
        <f>RasF!C103</f>
        <v>92</v>
      </c>
      <c r="C1378" s="58">
        <f>RasF!D103</f>
        <v>0</v>
      </c>
      <c r="D1378" s="58">
        <f>RasF!E103</f>
        <v>0</v>
      </c>
      <c r="E1378" s="58">
        <v>0</v>
      </c>
      <c r="F1378" s="58">
        <v>0</v>
      </c>
      <c r="G1378" s="59">
        <f>B1378/1000*C1378+B1378/500*D1378</f>
        <v>0</v>
      </c>
      <c r="H1378" s="59">
        <f>ABS(C1378-ROUND(C1378,0))+ABS(D1378-ROUND(D1378,0))</f>
        <v>0</v>
      </c>
      <c r="I1378" s="60"/>
    </row>
    <row r="1379" spans="1:9" ht="12.75">
      <c r="A1379" s="57">
        <v>154</v>
      </c>
      <c r="B1379" s="58">
        <f>RasF!C104</f>
        <v>93</v>
      </c>
      <c r="C1379" s="58">
        <f>RasF!D104</f>
        <v>0</v>
      </c>
      <c r="D1379" s="58">
        <f>RasF!E104</f>
        <v>0</v>
      </c>
      <c r="E1379" s="58">
        <v>0</v>
      </c>
      <c r="F1379" s="58">
        <v>0</v>
      </c>
      <c r="G1379" s="59">
        <f>B1379/1000*C1379+B1379/500*D1379</f>
        <v>0</v>
      </c>
      <c r="H1379" s="59">
        <f>ABS(C1379-ROUND(C1379,0))+ABS(D1379-ROUND(D1379,0))</f>
        <v>0</v>
      </c>
      <c r="I1379" s="60"/>
    </row>
    <row r="1380" spans="1:9" ht="12.75">
      <c r="A1380" s="57">
        <v>154</v>
      </c>
      <c r="B1380" s="58">
        <f>RasF!C105</f>
        <v>94</v>
      </c>
      <c r="C1380" s="58">
        <f>RasF!D105</f>
        <v>0</v>
      </c>
      <c r="D1380" s="58">
        <f>RasF!E105</f>
        <v>0</v>
      </c>
      <c r="E1380" s="58">
        <v>0</v>
      </c>
      <c r="F1380" s="58">
        <v>0</v>
      </c>
      <c r="G1380" s="59">
        <f>B1380/1000*C1380+B1380/500*D1380</f>
        <v>0</v>
      </c>
      <c r="H1380" s="59">
        <f>ABS(C1380-ROUND(C1380,0))+ABS(D1380-ROUND(D1380,0))</f>
        <v>0</v>
      </c>
      <c r="I1380" s="60"/>
    </row>
    <row r="1381" spans="1:9" ht="12.75">
      <c r="A1381" s="57">
        <v>154</v>
      </c>
      <c r="B1381" s="58">
        <f>RasF!C106</f>
        <v>95</v>
      </c>
      <c r="C1381" s="58">
        <f>RasF!D106</f>
        <v>0</v>
      </c>
      <c r="D1381" s="58">
        <f>RasF!E106</f>
        <v>0</v>
      </c>
      <c r="E1381" s="58">
        <v>0</v>
      </c>
      <c r="F1381" s="58">
        <v>0</v>
      </c>
      <c r="G1381" s="59">
        <f>B1381/1000*C1381+B1381/500*D1381</f>
        <v>0</v>
      </c>
      <c r="H1381" s="59">
        <f>ABS(C1381-ROUND(C1381,0))+ABS(D1381-ROUND(D1381,0))</f>
        <v>0</v>
      </c>
      <c r="I1381" s="60"/>
    </row>
    <row r="1382" spans="1:9" ht="12.75">
      <c r="A1382" s="57">
        <v>154</v>
      </c>
      <c r="B1382" s="58">
        <f>RasF!C107</f>
        <v>96</v>
      </c>
      <c r="C1382" s="58">
        <f>RasF!D107</f>
        <v>0</v>
      </c>
      <c r="D1382" s="58">
        <f>RasF!E107</f>
        <v>0</v>
      </c>
      <c r="E1382" s="58">
        <v>0</v>
      </c>
      <c r="F1382" s="58">
        <v>0</v>
      </c>
      <c r="G1382" s="59">
        <f>B1382/1000*C1382+B1382/500*D1382</f>
        <v>0</v>
      </c>
      <c r="H1382" s="59">
        <f>ABS(C1382-ROUND(C1382,0))+ABS(D1382-ROUND(D1382,0))</f>
        <v>0</v>
      </c>
      <c r="I1382" s="60"/>
    </row>
    <row r="1383" spans="1:9" ht="12.75">
      <c r="A1383" s="57">
        <v>154</v>
      </c>
      <c r="B1383" s="58">
        <f>RasF!C108</f>
        <v>97</v>
      </c>
      <c r="C1383" s="58">
        <f>RasF!D108</f>
        <v>0</v>
      </c>
      <c r="D1383" s="58">
        <f>RasF!E108</f>
        <v>0</v>
      </c>
      <c r="E1383" s="58">
        <v>0</v>
      </c>
      <c r="F1383" s="58">
        <v>0</v>
      </c>
      <c r="G1383" s="59">
        <f>B1383/1000*C1383+B1383/500*D1383</f>
        <v>0</v>
      </c>
      <c r="H1383" s="59">
        <f>ABS(C1383-ROUND(C1383,0))+ABS(D1383-ROUND(D1383,0))</f>
        <v>0</v>
      </c>
      <c r="I1383" s="60"/>
    </row>
    <row r="1384" spans="1:9" ht="12.75">
      <c r="A1384" s="57">
        <v>154</v>
      </c>
      <c r="B1384" s="58">
        <f>RasF!C109</f>
        <v>98</v>
      </c>
      <c r="C1384" s="58">
        <f>RasF!D109</f>
        <v>0</v>
      </c>
      <c r="D1384" s="58">
        <f>RasF!E109</f>
        <v>0</v>
      </c>
      <c r="E1384" s="58">
        <v>0</v>
      </c>
      <c r="F1384" s="58">
        <v>0</v>
      </c>
      <c r="G1384" s="59">
        <f>B1384/1000*C1384+B1384/500*D1384</f>
        <v>0</v>
      </c>
      <c r="H1384" s="59">
        <f>ABS(C1384-ROUND(C1384,0))+ABS(D1384-ROUND(D1384,0))</f>
        <v>0</v>
      </c>
      <c r="I1384" s="60"/>
    </row>
    <row r="1385" spans="1:9" ht="12.75">
      <c r="A1385" s="57">
        <v>154</v>
      </c>
      <c r="B1385" s="58">
        <f>RasF!C110</f>
        <v>99</v>
      </c>
      <c r="C1385" s="58">
        <f>RasF!D110</f>
        <v>0</v>
      </c>
      <c r="D1385" s="58">
        <f>RasF!E110</f>
        <v>0</v>
      </c>
      <c r="E1385" s="58">
        <v>0</v>
      </c>
      <c r="F1385" s="58">
        <v>0</v>
      </c>
      <c r="G1385" s="59">
        <f>B1385/1000*C1385+B1385/500*D1385</f>
        <v>0</v>
      </c>
      <c r="H1385" s="59">
        <f>ABS(C1385-ROUND(C1385,0))+ABS(D1385-ROUND(D1385,0))</f>
        <v>0</v>
      </c>
      <c r="I1385" s="60"/>
    </row>
    <row r="1386" spans="1:9" ht="12.75">
      <c r="A1386" s="57">
        <v>154</v>
      </c>
      <c r="B1386" s="58">
        <f>RasF!C111</f>
        <v>100</v>
      </c>
      <c r="C1386" s="58">
        <f>RasF!D111</f>
        <v>0</v>
      </c>
      <c r="D1386" s="58">
        <f>RasF!E111</f>
        <v>0</v>
      </c>
      <c r="E1386" s="58">
        <v>0</v>
      </c>
      <c r="F1386" s="58">
        <v>0</v>
      </c>
      <c r="G1386" s="59">
        <f>B1386/1000*C1386+B1386/500*D1386</f>
        <v>0</v>
      </c>
      <c r="H1386" s="59">
        <f>ABS(C1386-ROUND(C1386,0))+ABS(D1386-ROUND(D1386,0))</f>
        <v>0</v>
      </c>
      <c r="I1386" s="60"/>
    </row>
    <row r="1387" spans="1:9" ht="12.75">
      <c r="A1387" s="57">
        <v>154</v>
      </c>
      <c r="B1387" s="58">
        <f>RasF!C112</f>
        <v>101</v>
      </c>
      <c r="C1387" s="58">
        <f>RasF!D112</f>
        <v>0</v>
      </c>
      <c r="D1387" s="58">
        <f>RasF!E112</f>
        <v>0</v>
      </c>
      <c r="E1387" s="58">
        <v>0</v>
      </c>
      <c r="F1387" s="58">
        <v>0</v>
      </c>
      <c r="G1387" s="59">
        <f>B1387/1000*C1387+B1387/500*D1387</f>
        <v>0</v>
      </c>
      <c r="H1387" s="59">
        <f>ABS(C1387-ROUND(C1387,0))+ABS(D1387-ROUND(D1387,0))</f>
        <v>0</v>
      </c>
      <c r="I1387" s="60"/>
    </row>
    <row r="1388" spans="1:9" ht="12.75">
      <c r="A1388" s="57">
        <v>154</v>
      </c>
      <c r="B1388" s="58">
        <f>RasF!C113</f>
        <v>102</v>
      </c>
      <c r="C1388" s="58">
        <f>RasF!D113</f>
        <v>0</v>
      </c>
      <c r="D1388" s="58">
        <f>RasF!E113</f>
        <v>0</v>
      </c>
      <c r="E1388" s="58">
        <v>0</v>
      </c>
      <c r="F1388" s="58">
        <v>0</v>
      </c>
      <c r="G1388" s="59">
        <f>B1388/1000*C1388+B1388/500*D1388</f>
        <v>0</v>
      </c>
      <c r="H1388" s="59">
        <f>ABS(C1388-ROUND(C1388,0))+ABS(D1388-ROUND(D1388,0))</f>
        <v>0</v>
      </c>
      <c r="I1388" s="60"/>
    </row>
    <row r="1389" spans="1:9" ht="12.75">
      <c r="A1389" s="57">
        <v>154</v>
      </c>
      <c r="B1389" s="58">
        <f>RasF!C114</f>
        <v>103</v>
      </c>
      <c r="C1389" s="58">
        <f>RasF!D114</f>
        <v>6273008</v>
      </c>
      <c r="D1389" s="58">
        <f>RasF!E114</f>
        <v>4258080</v>
      </c>
      <c r="E1389" s="58">
        <v>0</v>
      </c>
      <c r="F1389" s="58">
        <v>0</v>
      </c>
      <c r="G1389" s="59">
        <f>B1389/1000*C1389+B1389/500*D1389</f>
        <v>1523284.304</v>
      </c>
      <c r="H1389" s="59">
        <f>ABS(C1389-ROUND(C1389,0))+ABS(D1389-ROUND(D1389,0))</f>
        <v>0</v>
      </c>
      <c r="I1389" s="60"/>
    </row>
    <row r="1390" spans="1:9" ht="12.75">
      <c r="A1390" s="57">
        <v>154</v>
      </c>
      <c r="B1390" s="58">
        <f>RasF!C115</f>
        <v>104</v>
      </c>
      <c r="C1390" s="58">
        <f>RasF!D115</f>
        <v>2099803</v>
      </c>
      <c r="D1390" s="58">
        <f>RasF!E115</f>
        <v>2764492</v>
      </c>
      <c r="E1390" s="58">
        <v>0</v>
      </c>
      <c r="F1390" s="58">
        <v>0</v>
      </c>
      <c r="G1390" s="59">
        <f>B1390/1000*C1390+B1390/500*D1390</f>
        <v>793393.848</v>
      </c>
      <c r="H1390" s="59">
        <f>ABS(C1390-ROUND(C1390,0))+ABS(D1390-ROUND(D1390,0))</f>
        <v>0</v>
      </c>
      <c r="I1390" s="60"/>
    </row>
    <row r="1391" spans="1:9" ht="12.75">
      <c r="A1391" s="57">
        <v>154</v>
      </c>
      <c r="B1391" s="58">
        <f>RasF!C116</f>
        <v>105</v>
      </c>
      <c r="C1391" s="58">
        <f>RasF!D116</f>
        <v>743583</v>
      </c>
      <c r="D1391" s="58">
        <f>RasF!E116</f>
        <v>718588</v>
      </c>
      <c r="E1391" s="58">
        <v>0</v>
      </c>
      <c r="F1391" s="58">
        <v>0</v>
      </c>
      <c r="G1391" s="59">
        <f>B1391/1000*C1391+B1391/500*D1391</f>
        <v>228979.69499999998</v>
      </c>
      <c r="H1391" s="59">
        <f>ABS(C1391-ROUND(C1391,0))+ABS(D1391-ROUND(D1391,0))</f>
        <v>0</v>
      </c>
      <c r="I1391" s="60"/>
    </row>
    <row r="1392" spans="1:9" ht="12.75">
      <c r="A1392" s="57">
        <v>154</v>
      </c>
      <c r="B1392" s="58">
        <f>RasF!C117</f>
        <v>106</v>
      </c>
      <c r="C1392" s="58">
        <f>RasF!D117</f>
        <v>0</v>
      </c>
      <c r="D1392" s="58">
        <f>RasF!E117</f>
        <v>0</v>
      </c>
      <c r="E1392" s="58">
        <v>0</v>
      </c>
      <c r="F1392" s="58">
        <v>0</v>
      </c>
      <c r="G1392" s="59">
        <f>B1392/1000*C1392+B1392/500*D1392</f>
        <v>0</v>
      </c>
      <c r="H1392" s="59">
        <f>ABS(C1392-ROUND(C1392,0))+ABS(D1392-ROUND(D1392,0))</f>
        <v>0</v>
      </c>
      <c r="I1392" s="60"/>
    </row>
    <row r="1393" spans="1:9" ht="12.75">
      <c r="A1393" s="57">
        <v>154</v>
      </c>
      <c r="B1393" s="58">
        <f>RasF!C118</f>
        <v>107</v>
      </c>
      <c r="C1393" s="58">
        <f>RasF!D118</f>
        <v>0</v>
      </c>
      <c r="D1393" s="58">
        <f>RasF!E118</f>
        <v>0</v>
      </c>
      <c r="E1393" s="58">
        <v>0</v>
      </c>
      <c r="F1393" s="58">
        <v>0</v>
      </c>
      <c r="G1393" s="59">
        <f>B1393/1000*C1393+B1393/500*D1393</f>
        <v>0</v>
      </c>
      <c r="H1393" s="59">
        <f>ABS(C1393-ROUND(C1393,0))+ABS(D1393-ROUND(D1393,0))</f>
        <v>0</v>
      </c>
      <c r="I1393" s="60"/>
    </row>
    <row r="1394" spans="1:9" ht="12.75">
      <c r="A1394" s="57">
        <v>154</v>
      </c>
      <c r="B1394" s="58">
        <f>RasF!C119</f>
        <v>108</v>
      </c>
      <c r="C1394" s="58">
        <f>RasF!D119</f>
        <v>0</v>
      </c>
      <c r="D1394" s="58">
        <f>RasF!E119</f>
        <v>0</v>
      </c>
      <c r="E1394" s="58">
        <v>0</v>
      </c>
      <c r="F1394" s="58">
        <v>0</v>
      </c>
      <c r="G1394" s="59">
        <f>B1394/1000*C1394+B1394/500*D1394</f>
        <v>0</v>
      </c>
      <c r="H1394" s="59">
        <f>ABS(C1394-ROUND(C1394,0))+ABS(D1394-ROUND(D1394,0))</f>
        <v>0</v>
      </c>
      <c r="I1394" s="60"/>
    </row>
    <row r="1395" spans="1:9" ht="12.75">
      <c r="A1395" s="57">
        <v>154</v>
      </c>
      <c r="B1395" s="58">
        <f>RasF!C120</f>
        <v>109</v>
      </c>
      <c r="C1395" s="58">
        <f>RasF!D120</f>
        <v>3429622</v>
      </c>
      <c r="D1395" s="58">
        <f>RasF!E120</f>
        <v>775000</v>
      </c>
      <c r="E1395" s="58">
        <v>0</v>
      </c>
      <c r="F1395" s="58">
        <v>0</v>
      </c>
      <c r="G1395" s="59">
        <f>B1395/1000*C1395+B1395/500*D1395</f>
        <v>542778.79799999995</v>
      </c>
      <c r="H1395" s="59">
        <f>ABS(C1395-ROUND(C1395,0))+ABS(D1395-ROUND(D1395,0))</f>
        <v>0</v>
      </c>
      <c r="I1395" s="60"/>
    </row>
    <row r="1396" spans="1:9" ht="12.75">
      <c r="A1396" s="57">
        <v>154</v>
      </c>
      <c r="B1396" s="58">
        <f>RasF!C121</f>
        <v>110</v>
      </c>
      <c r="C1396" s="58">
        <f>RasF!D121</f>
        <v>1959046</v>
      </c>
      <c r="D1396" s="58">
        <f>RasF!E121</f>
        <v>1927543</v>
      </c>
      <c r="E1396" s="58">
        <v>0</v>
      </c>
      <c r="F1396" s="58">
        <v>0</v>
      </c>
      <c r="G1396" s="59">
        <f>B1396/1000*C1396+B1396/500*D1396</f>
        <v>639554.52000000002</v>
      </c>
      <c r="H1396" s="59">
        <f>ABS(C1396-ROUND(C1396,0))+ABS(D1396-ROUND(D1396,0))</f>
        <v>0</v>
      </c>
      <c r="I1396" s="60"/>
    </row>
    <row r="1397" spans="1:9" ht="12.75">
      <c r="A1397" s="57">
        <v>154</v>
      </c>
      <c r="B1397" s="58">
        <f>RasF!C122</f>
        <v>111</v>
      </c>
      <c r="C1397" s="58">
        <f>RasF!D122</f>
        <v>1459206</v>
      </c>
      <c r="D1397" s="58">
        <f>RasF!E122</f>
        <v>1471290</v>
      </c>
      <c r="E1397" s="58">
        <v>0</v>
      </c>
      <c r="F1397" s="58">
        <v>0</v>
      </c>
      <c r="G1397" s="59">
        <f>B1397/1000*C1397+B1397/500*D1397</f>
        <v>488598.24600000004</v>
      </c>
      <c r="H1397" s="59">
        <f>ABS(C1397-ROUND(C1397,0))+ABS(D1397-ROUND(D1397,0))</f>
        <v>0</v>
      </c>
      <c r="I1397" s="60"/>
    </row>
    <row r="1398" spans="1:9" ht="12.75">
      <c r="A1398" s="57">
        <v>154</v>
      </c>
      <c r="B1398" s="58">
        <f>RasF!C123</f>
        <v>112</v>
      </c>
      <c r="C1398" s="58">
        <f>RasF!D123</f>
        <v>1333307</v>
      </c>
      <c r="D1398" s="58">
        <f>RasF!E123</f>
        <v>1345168</v>
      </c>
      <c r="E1398" s="58">
        <v>0</v>
      </c>
      <c r="F1398" s="58">
        <v>0</v>
      </c>
      <c r="G1398" s="59">
        <f>B1398/1000*C1398+B1398/500*D1398</f>
        <v>450648.01599999995</v>
      </c>
      <c r="H1398" s="59">
        <f>ABS(C1398-ROUND(C1398,0))+ABS(D1398-ROUND(D1398,0))</f>
        <v>0</v>
      </c>
      <c r="I1398" s="60"/>
    </row>
    <row r="1399" spans="1:9" ht="12.75">
      <c r="A1399" s="57">
        <v>154</v>
      </c>
      <c r="B1399" s="58">
        <f>RasF!C124</f>
        <v>113</v>
      </c>
      <c r="C1399" s="58">
        <f>RasF!D124</f>
        <v>125899</v>
      </c>
      <c r="D1399" s="58">
        <f>RasF!E124</f>
        <v>126122</v>
      </c>
      <c r="E1399" s="58">
        <v>0</v>
      </c>
      <c r="F1399" s="58">
        <v>0</v>
      </c>
      <c r="G1399" s="59">
        <f>B1399/1000*C1399+B1399/500*D1399</f>
        <v>42730.159</v>
      </c>
      <c r="H1399" s="59">
        <f>ABS(C1399-ROUND(C1399,0))+ABS(D1399-ROUND(D1399,0))</f>
        <v>0</v>
      </c>
      <c r="I1399" s="60"/>
    </row>
    <row r="1400" spans="1:9" ht="12.75">
      <c r="A1400" s="57">
        <v>154</v>
      </c>
      <c r="B1400" s="58">
        <f>RasF!C125</f>
        <v>114</v>
      </c>
      <c r="C1400" s="58">
        <f>RasF!D125</f>
        <v>0</v>
      </c>
      <c r="D1400" s="58">
        <f>RasF!E125</f>
        <v>0</v>
      </c>
      <c r="E1400" s="58">
        <v>0</v>
      </c>
      <c r="F1400" s="58">
        <v>0</v>
      </c>
      <c r="G1400" s="59">
        <f>B1400/1000*C1400+B1400/500*D1400</f>
        <v>0</v>
      </c>
      <c r="H1400" s="59">
        <f>ABS(C1400-ROUND(C1400,0))+ABS(D1400-ROUND(D1400,0))</f>
        <v>0</v>
      </c>
      <c r="I1400" s="60"/>
    </row>
    <row r="1401" spans="1:9" ht="12.75">
      <c r="A1401" s="57">
        <v>154</v>
      </c>
      <c r="B1401" s="58">
        <f>RasF!C126</f>
        <v>115</v>
      </c>
      <c r="C1401" s="58">
        <f>RasF!D126</f>
        <v>0</v>
      </c>
      <c r="D1401" s="58">
        <f>RasF!E126</f>
        <v>0</v>
      </c>
      <c r="E1401" s="58">
        <v>0</v>
      </c>
      <c r="F1401" s="58">
        <v>0</v>
      </c>
      <c r="G1401" s="59">
        <f>B1401/1000*C1401+B1401/500*D1401</f>
        <v>0</v>
      </c>
      <c r="H1401" s="59">
        <f>ABS(C1401-ROUND(C1401,0))+ABS(D1401-ROUND(D1401,0))</f>
        <v>0</v>
      </c>
      <c r="I1401" s="60"/>
    </row>
    <row r="1402" spans="1:9" ht="12.75">
      <c r="A1402" s="57">
        <v>154</v>
      </c>
      <c r="B1402" s="58">
        <f>RasF!C127</f>
        <v>116</v>
      </c>
      <c r="C1402" s="58">
        <f>RasF!D127</f>
        <v>0</v>
      </c>
      <c r="D1402" s="58">
        <f>RasF!E127</f>
        <v>0</v>
      </c>
      <c r="E1402" s="58">
        <v>0</v>
      </c>
      <c r="F1402" s="58">
        <v>0</v>
      </c>
      <c r="G1402" s="59">
        <f>B1402/1000*C1402+B1402/500*D1402</f>
        <v>0</v>
      </c>
      <c r="H1402" s="59">
        <f>ABS(C1402-ROUND(C1402,0))+ABS(D1402-ROUND(D1402,0))</f>
        <v>0</v>
      </c>
      <c r="I1402" s="60"/>
    </row>
    <row r="1403" spans="1:9" ht="12.75">
      <c r="A1403" s="57">
        <v>154</v>
      </c>
      <c r="B1403" s="58">
        <f>RasF!C128</f>
        <v>117</v>
      </c>
      <c r="C1403" s="58">
        <f>RasF!D128</f>
        <v>0</v>
      </c>
      <c r="D1403" s="58">
        <f>RasF!E128</f>
        <v>0</v>
      </c>
      <c r="E1403" s="58">
        <v>0</v>
      </c>
      <c r="F1403" s="58">
        <v>0</v>
      </c>
      <c r="G1403" s="59">
        <f>B1403/1000*C1403+B1403/500*D1403</f>
        <v>0</v>
      </c>
      <c r="H1403" s="59">
        <f>ABS(C1403-ROUND(C1403,0))+ABS(D1403-ROUND(D1403,0))</f>
        <v>0</v>
      </c>
      <c r="I1403" s="60"/>
    </row>
    <row r="1404" spans="1:9" ht="12.75">
      <c r="A1404" s="57">
        <v>154</v>
      </c>
      <c r="B1404" s="58">
        <f>RasF!C129</f>
        <v>118</v>
      </c>
      <c r="C1404" s="58">
        <f>RasF!D129</f>
        <v>0</v>
      </c>
      <c r="D1404" s="58">
        <f>RasF!E129</f>
        <v>0</v>
      </c>
      <c r="E1404" s="58">
        <v>0</v>
      </c>
      <c r="F1404" s="58">
        <v>0</v>
      </c>
      <c r="G1404" s="59">
        <f>B1404/1000*C1404+B1404/500*D1404</f>
        <v>0</v>
      </c>
      <c r="H1404" s="59">
        <f>ABS(C1404-ROUND(C1404,0))+ABS(D1404-ROUND(D1404,0))</f>
        <v>0</v>
      </c>
      <c r="I1404" s="60"/>
    </row>
    <row r="1405" spans="1:9" ht="12.75">
      <c r="A1405" s="57">
        <v>154</v>
      </c>
      <c r="B1405" s="58">
        <f>RasF!C130</f>
        <v>119</v>
      </c>
      <c r="C1405" s="58">
        <f>RasF!D130</f>
        <v>0</v>
      </c>
      <c r="D1405" s="58">
        <f>RasF!E130</f>
        <v>0</v>
      </c>
      <c r="E1405" s="58">
        <v>0</v>
      </c>
      <c r="F1405" s="58">
        <v>0</v>
      </c>
      <c r="G1405" s="59">
        <f>B1405/1000*C1405+B1405/500*D1405</f>
        <v>0</v>
      </c>
      <c r="H1405" s="59">
        <f>ABS(C1405-ROUND(C1405,0))+ABS(D1405-ROUND(D1405,0))</f>
        <v>0</v>
      </c>
      <c r="I1405" s="60"/>
    </row>
    <row r="1406" spans="1:9" ht="12.75">
      <c r="A1406" s="57">
        <v>154</v>
      </c>
      <c r="B1406" s="58">
        <f>RasF!C131</f>
        <v>120</v>
      </c>
      <c r="C1406" s="58">
        <f>RasF!D131</f>
        <v>0</v>
      </c>
      <c r="D1406" s="58">
        <f>RasF!E131</f>
        <v>0</v>
      </c>
      <c r="E1406" s="58">
        <v>0</v>
      </c>
      <c r="F1406" s="58">
        <v>0</v>
      </c>
      <c r="G1406" s="59">
        <f>B1406/1000*C1406+B1406/500*D1406</f>
        <v>0</v>
      </c>
      <c r="H1406" s="59">
        <f>ABS(C1406-ROUND(C1406,0))+ABS(D1406-ROUND(D1406,0))</f>
        <v>0</v>
      </c>
      <c r="I1406" s="60"/>
    </row>
    <row r="1407" spans="1:9" ht="12.75">
      <c r="A1407" s="57">
        <v>154</v>
      </c>
      <c r="B1407" s="58">
        <f>RasF!C132</f>
        <v>121</v>
      </c>
      <c r="C1407" s="58">
        <f>RasF!D132</f>
        <v>0</v>
      </c>
      <c r="D1407" s="58">
        <f>RasF!E132</f>
        <v>0</v>
      </c>
      <c r="E1407" s="58">
        <v>0</v>
      </c>
      <c r="F1407" s="58">
        <v>0</v>
      </c>
      <c r="G1407" s="59">
        <f>B1407/1000*C1407+B1407/500*D1407</f>
        <v>0</v>
      </c>
      <c r="H1407" s="59">
        <f>ABS(C1407-ROUND(C1407,0))+ABS(D1407-ROUND(D1407,0))</f>
        <v>0</v>
      </c>
      <c r="I1407" s="60"/>
    </row>
    <row r="1408" spans="1:9" ht="12.75">
      <c r="A1408" s="57">
        <v>154</v>
      </c>
      <c r="B1408" s="58">
        <f>RasF!C133</f>
        <v>122</v>
      </c>
      <c r="C1408" s="58">
        <f>RasF!D133</f>
        <v>0</v>
      </c>
      <c r="D1408" s="58">
        <f>RasF!E133</f>
        <v>0</v>
      </c>
      <c r="E1408" s="58">
        <v>0</v>
      </c>
      <c r="F1408" s="58">
        <v>0</v>
      </c>
      <c r="G1408" s="59">
        <f>B1408/1000*C1408+B1408/500*D1408</f>
        <v>0</v>
      </c>
      <c r="H1408" s="59">
        <f>ABS(C1408-ROUND(C1408,0))+ABS(D1408-ROUND(D1408,0))</f>
        <v>0</v>
      </c>
      <c r="I1408" s="60"/>
    </row>
    <row r="1409" spans="1:9" ht="12.75">
      <c r="A1409" s="57">
        <v>154</v>
      </c>
      <c r="B1409" s="58">
        <f>RasF!C134</f>
        <v>123</v>
      </c>
      <c r="C1409" s="58">
        <f>RasF!D134</f>
        <v>0</v>
      </c>
      <c r="D1409" s="58">
        <f>RasF!E134</f>
        <v>0</v>
      </c>
      <c r="E1409" s="58">
        <v>0</v>
      </c>
      <c r="F1409" s="58">
        <v>0</v>
      </c>
      <c r="G1409" s="59">
        <f>B1409/1000*C1409+B1409/500*D1409</f>
        <v>0</v>
      </c>
      <c r="H1409" s="59">
        <f>ABS(C1409-ROUND(C1409,0))+ABS(D1409-ROUND(D1409,0))</f>
        <v>0</v>
      </c>
      <c r="I1409" s="60"/>
    </row>
    <row r="1410" spans="1:9" ht="12.75">
      <c r="A1410" s="57">
        <v>154</v>
      </c>
      <c r="B1410" s="58">
        <f>RasF!C135</f>
        <v>124</v>
      </c>
      <c r="C1410" s="58">
        <f>RasF!D135</f>
        <v>499840</v>
      </c>
      <c r="D1410" s="58">
        <f>RasF!E135</f>
        <v>456253</v>
      </c>
      <c r="E1410" s="58">
        <v>0</v>
      </c>
      <c r="F1410" s="58">
        <v>0</v>
      </c>
      <c r="G1410" s="59">
        <f>B1410/1000*C1410+B1410/500*D1410</f>
        <v>175130.90400000001</v>
      </c>
      <c r="H1410" s="59">
        <f t="shared" si="45" ref="H1410:H1467">ABS(C1410-ROUND(C1410,0))+ABS(D1410-ROUND(D1410,0))</f>
        <v>0</v>
      </c>
      <c r="I1410" s="60"/>
    </row>
    <row r="1411" spans="1:9" ht="12.75">
      <c r="A1411" s="57">
        <v>154</v>
      </c>
      <c r="B1411" s="58">
        <f>RasF!C136</f>
        <v>125</v>
      </c>
      <c r="C1411" s="58">
        <f>RasF!D136</f>
        <v>1357050</v>
      </c>
      <c r="D1411" s="58">
        <f>RasF!E136</f>
        <v>1503231</v>
      </c>
      <c r="E1411" s="58">
        <v>0</v>
      </c>
      <c r="F1411" s="58">
        <v>0</v>
      </c>
      <c r="G1411" s="59">
        <f>B1411/1000*C1411+B1411/500*D1411</f>
        <v>545439</v>
      </c>
      <c r="H1411" s="59">
        <f>ABS(C1411-ROUND(C1411,0))+ABS(D1411-ROUND(D1411,0))</f>
        <v>0</v>
      </c>
      <c r="I1411" s="60"/>
    </row>
    <row r="1412" spans="1:9" ht="12.75">
      <c r="A1412" s="57">
        <v>154</v>
      </c>
      <c r="B1412" s="58">
        <f>RasF!C137</f>
        <v>126</v>
      </c>
      <c r="C1412" s="58">
        <f>RasF!D137</f>
        <v>0</v>
      </c>
      <c r="D1412" s="58">
        <f>RasF!E137</f>
        <v>0</v>
      </c>
      <c r="E1412" s="58">
        <v>0</v>
      </c>
      <c r="F1412" s="58">
        <v>0</v>
      </c>
      <c r="G1412" s="59">
        <f>B1412/1000*C1412+B1412/500*D1412</f>
        <v>0</v>
      </c>
      <c r="H1412" s="59">
        <f>ABS(C1412-ROUND(C1412,0))+ABS(D1412-ROUND(D1412,0))</f>
        <v>0</v>
      </c>
      <c r="I1412" s="60"/>
    </row>
    <row r="1413" spans="1:9" ht="12.75">
      <c r="A1413" s="57">
        <v>154</v>
      </c>
      <c r="B1413" s="58">
        <f>RasF!C138</f>
        <v>127</v>
      </c>
      <c r="C1413" s="58">
        <f>RasF!D138</f>
        <v>0</v>
      </c>
      <c r="D1413" s="58">
        <f>RasF!E138</f>
        <v>0</v>
      </c>
      <c r="E1413" s="58">
        <v>0</v>
      </c>
      <c r="F1413" s="58">
        <v>0</v>
      </c>
      <c r="G1413" s="59">
        <f>B1413/1000*C1413+B1413/500*D1413</f>
        <v>0</v>
      </c>
      <c r="H1413" s="59">
        <f>ABS(C1413-ROUND(C1413,0))+ABS(D1413-ROUND(D1413,0))</f>
        <v>0</v>
      </c>
      <c r="I1413" s="60"/>
    </row>
    <row r="1414" spans="1:9" ht="12.75">
      <c r="A1414" s="57">
        <v>154</v>
      </c>
      <c r="B1414" s="58">
        <f>RasF!C139</f>
        <v>128</v>
      </c>
      <c r="C1414" s="58">
        <f>RasF!D139</f>
        <v>0</v>
      </c>
      <c r="D1414" s="58">
        <f>RasF!E139</f>
        <v>0</v>
      </c>
      <c r="E1414" s="58">
        <v>0</v>
      </c>
      <c r="F1414" s="58">
        <v>0</v>
      </c>
      <c r="G1414" s="59">
        <f>B1414/1000*C1414+B1414/500*D1414</f>
        <v>0</v>
      </c>
      <c r="H1414" s="59">
        <f>ABS(C1414-ROUND(C1414,0))+ABS(D1414-ROUND(D1414,0))</f>
        <v>0</v>
      </c>
      <c r="I1414" s="60"/>
    </row>
    <row r="1415" spans="1:9" ht="12.75">
      <c r="A1415" s="57">
        <v>154</v>
      </c>
      <c r="B1415" s="58">
        <f>RasF!C140</f>
        <v>129</v>
      </c>
      <c r="C1415" s="58">
        <f>RasF!D140</f>
        <v>0</v>
      </c>
      <c r="D1415" s="58">
        <f>RasF!E140</f>
        <v>0</v>
      </c>
      <c r="E1415" s="58">
        <v>0</v>
      </c>
      <c r="F1415" s="58">
        <v>0</v>
      </c>
      <c r="G1415" s="59">
        <f>B1415/1000*C1415+B1415/500*D1415</f>
        <v>0</v>
      </c>
      <c r="H1415" s="59">
        <f>ABS(C1415-ROUND(C1415,0))+ABS(D1415-ROUND(D1415,0))</f>
        <v>0</v>
      </c>
      <c r="I1415" s="60"/>
    </row>
    <row r="1416" spans="1:9" ht="12.75">
      <c r="A1416" s="57">
        <v>154</v>
      </c>
      <c r="B1416" s="58">
        <f>RasF!C141</f>
        <v>130</v>
      </c>
      <c r="C1416" s="58">
        <f>RasF!D141</f>
        <v>0</v>
      </c>
      <c r="D1416" s="58">
        <f>RasF!E141</f>
        <v>0</v>
      </c>
      <c r="E1416" s="58">
        <v>0</v>
      </c>
      <c r="F1416" s="58">
        <v>0</v>
      </c>
      <c r="G1416" s="59">
        <f>B1416/1000*C1416+B1416/500*D1416</f>
        <v>0</v>
      </c>
      <c r="H1416" s="59">
        <f>ABS(C1416-ROUND(C1416,0))+ABS(D1416-ROUND(D1416,0))</f>
        <v>0</v>
      </c>
      <c r="I1416" s="60"/>
    </row>
    <row r="1417" spans="1:9" ht="12.75">
      <c r="A1417" s="57">
        <v>154</v>
      </c>
      <c r="B1417" s="58">
        <f>RasF!C142</f>
        <v>131</v>
      </c>
      <c r="C1417" s="58">
        <f>RasF!D142</f>
        <v>852300</v>
      </c>
      <c r="D1417" s="58">
        <f>RasF!E142</f>
        <v>1150462</v>
      </c>
      <c r="E1417" s="58">
        <v>0</v>
      </c>
      <c r="F1417" s="58">
        <v>0</v>
      </c>
      <c r="G1417" s="59">
        <f>B1417/1000*C1417+B1417/500*D1417</f>
        <v>413072.34399999998</v>
      </c>
      <c r="H1417" s="59">
        <f>ABS(C1417-ROUND(C1417,0))+ABS(D1417-ROUND(D1417,0))</f>
        <v>0</v>
      </c>
      <c r="I1417" s="60"/>
    </row>
    <row r="1418" spans="1:9" ht="12.75">
      <c r="A1418" s="57">
        <v>154</v>
      </c>
      <c r="B1418" s="58">
        <f>RasF!C143</f>
        <v>132</v>
      </c>
      <c r="C1418" s="58">
        <f>RasF!D143</f>
        <v>0</v>
      </c>
      <c r="D1418" s="58">
        <f>RasF!E143</f>
        <v>0</v>
      </c>
      <c r="E1418" s="58">
        <v>0</v>
      </c>
      <c r="F1418" s="58">
        <v>0</v>
      </c>
      <c r="G1418" s="59">
        <f>B1418/1000*C1418+B1418/500*D1418</f>
        <v>0</v>
      </c>
      <c r="H1418" s="59">
        <f>ABS(C1418-ROUND(C1418,0))+ABS(D1418-ROUND(D1418,0))</f>
        <v>0</v>
      </c>
      <c r="I1418" s="60"/>
    </row>
    <row r="1419" spans="1:9" ht="12.75">
      <c r="A1419" s="57">
        <v>154</v>
      </c>
      <c r="B1419" s="58">
        <f>RasF!C144</f>
        <v>133</v>
      </c>
      <c r="C1419" s="58">
        <f>RasF!D144</f>
        <v>0</v>
      </c>
      <c r="D1419" s="58">
        <f>RasF!E144</f>
        <v>0</v>
      </c>
      <c r="E1419" s="58">
        <v>0</v>
      </c>
      <c r="F1419" s="58">
        <v>0</v>
      </c>
      <c r="G1419" s="59">
        <f>B1419/1000*C1419+B1419/500*D1419</f>
        <v>0</v>
      </c>
      <c r="H1419" s="59">
        <f>ABS(C1419-ROUND(C1419,0))+ABS(D1419-ROUND(D1419,0))</f>
        <v>0</v>
      </c>
      <c r="I1419" s="60"/>
    </row>
    <row r="1420" spans="1:9" ht="12.75">
      <c r="A1420" s="57">
        <v>154</v>
      </c>
      <c r="B1420" s="58">
        <f>RasF!C145</f>
        <v>134</v>
      </c>
      <c r="C1420" s="58">
        <f>RasF!D145</f>
        <v>504750</v>
      </c>
      <c r="D1420" s="58">
        <f>RasF!E145</f>
        <v>352769</v>
      </c>
      <c r="E1420" s="58">
        <v>0</v>
      </c>
      <c r="F1420" s="58">
        <v>0</v>
      </c>
      <c r="G1420" s="59">
        <f>B1420/1000*C1420+B1420/500*D1420</f>
        <v>162178.592</v>
      </c>
      <c r="H1420" s="59">
        <f>ABS(C1420-ROUND(C1420,0))+ABS(D1420-ROUND(D1420,0))</f>
        <v>0</v>
      </c>
      <c r="I1420" s="60"/>
    </row>
    <row r="1421" spans="1:9" ht="12.75">
      <c r="A1421" s="57">
        <v>154</v>
      </c>
      <c r="B1421" s="58">
        <f>RasF!C146</f>
        <v>135</v>
      </c>
      <c r="C1421" s="58">
        <f>RasF!D146</f>
        <v>0</v>
      </c>
      <c r="D1421" s="58">
        <f>RasF!E146</f>
        <v>0</v>
      </c>
      <c r="E1421" s="58">
        <v>0</v>
      </c>
      <c r="F1421" s="58">
        <v>0</v>
      </c>
      <c r="G1421" s="59">
        <f>B1421/1000*C1421+B1421/500*D1421</f>
        <v>0</v>
      </c>
      <c r="H1421" s="59">
        <f>ABS(C1421-ROUND(C1421,0))+ABS(D1421-ROUND(D1421,0))</f>
        <v>0</v>
      </c>
      <c r="I1421" s="60"/>
    </row>
    <row r="1422" spans="1:9" ht="12.75">
      <c r="A1422" s="57">
        <v>154</v>
      </c>
      <c r="B1422" s="58">
        <f>RasF!C147</f>
        <v>136</v>
      </c>
      <c r="C1422" s="58">
        <f>RasF!D147</f>
        <v>0</v>
      </c>
      <c r="D1422" s="58">
        <f>RasF!E147</f>
        <v>0</v>
      </c>
      <c r="E1422" s="58">
        <v>0</v>
      </c>
      <c r="F1422" s="58">
        <v>0</v>
      </c>
      <c r="G1422" s="59">
        <f>B1422/1000*C1422+B1422/500*D1422</f>
        <v>0</v>
      </c>
      <c r="H1422" s="59">
        <f>ABS(C1422-ROUND(C1422,0))+ABS(D1422-ROUND(D1422,0))</f>
        <v>0</v>
      </c>
      <c r="I1422" s="60"/>
    </row>
    <row r="1423" spans="1:9" ht="12.75">
      <c r="A1423" s="66">
        <v>154</v>
      </c>
      <c r="B1423" s="67">
        <f>RasF!C148</f>
        <v>137</v>
      </c>
      <c r="C1423" s="67">
        <f>RasF!D148</f>
        <v>30029349</v>
      </c>
      <c r="D1423" s="67">
        <f>RasF!E148</f>
        <v>26140422</v>
      </c>
      <c r="E1423" s="67">
        <v>0</v>
      </c>
      <c r="F1423" s="67">
        <v>0</v>
      </c>
      <c r="G1423" s="68">
        <f>B1423/1000*C1423+B1423/500*D1423</f>
        <v>11276496.441000002</v>
      </c>
      <c r="H1423" s="68">
        <f>ABS(C1423-ROUND(C1423,0))+ABS(D1423-ROUND(D1423,0))</f>
        <v>0</v>
      </c>
      <c r="I1423" s="69"/>
    </row>
    <row r="1424" spans="1:9" ht="12.75">
      <c r="A1424" s="62">
        <v>156</v>
      </c>
      <c r="B1424" s="63">
        <f>PVRIO!C12</f>
        <v>1</v>
      </c>
      <c r="C1424" s="70">
        <f>PVRIO!D12</f>
        <v>0</v>
      </c>
      <c r="D1424" s="70">
        <f>PVRIO!E12</f>
        <v>1435180</v>
      </c>
      <c r="E1424" s="70">
        <v>0</v>
      </c>
      <c r="F1424" s="70">
        <v>0</v>
      </c>
      <c r="G1424" s="64">
        <f>B1424/1000*C1424+B1424/500*D1424</f>
        <v>2870.3600000000001</v>
      </c>
      <c r="H1424" s="64">
        <f>ABS(C1424-ROUND(C1424,0))+ABS(D1424-ROUND(D1424,0))</f>
        <v>0</v>
      </c>
      <c r="I1424" s="65">
        <v>0</v>
      </c>
    </row>
    <row r="1425" spans="1:9" ht="12.75">
      <c r="A1425" s="57">
        <v>156</v>
      </c>
      <c r="B1425" s="58">
        <f>PVRIO!C13</f>
        <v>2</v>
      </c>
      <c r="C1425" s="61">
        <f>PVRIO!D13</f>
        <v>0</v>
      </c>
      <c r="D1425" s="61">
        <f>PVRIO!E13</f>
        <v>0</v>
      </c>
      <c r="E1425" s="61">
        <v>0</v>
      </c>
      <c r="F1425" s="61">
        <v>0</v>
      </c>
      <c r="G1425" s="59">
        <f t="shared" si="46" ref="G1425:G1467">B1425/1000*C1425+B1425/500*D1425</f>
        <v>0</v>
      </c>
      <c r="H1425" s="59">
        <f>ABS(C1425-ROUND(C1425,0))+ABS(D1425-ROUND(D1425,0))</f>
        <v>0</v>
      </c>
      <c r="I1425" s="60">
        <v>0</v>
      </c>
    </row>
    <row r="1426" spans="1:9" ht="12.75">
      <c r="A1426" s="57">
        <v>156</v>
      </c>
      <c r="B1426" s="58">
        <f>PVRIO!C14</f>
        <v>3</v>
      </c>
      <c r="C1426" s="61">
        <f>PVRIO!D14</f>
        <v>0</v>
      </c>
      <c r="D1426" s="61">
        <f>PVRIO!E14</f>
        <v>0</v>
      </c>
      <c r="E1426" s="61">
        <v>0</v>
      </c>
      <c r="F1426" s="61">
        <v>0</v>
      </c>
      <c r="G1426" s="59">
        <f>B1426/1000*C1426+B1426/500*D1426</f>
        <v>0</v>
      </c>
      <c r="H1426" s="59">
        <f>ABS(C1426-ROUND(C1426,0))+ABS(D1426-ROUND(D1426,0))</f>
        <v>0</v>
      </c>
      <c r="I1426" s="60">
        <v>0</v>
      </c>
    </row>
    <row r="1427" spans="1:9" ht="12.75">
      <c r="A1427" s="57">
        <v>156</v>
      </c>
      <c r="B1427" s="58">
        <f>PVRIO!C15</f>
        <v>4</v>
      </c>
      <c r="C1427" s="61">
        <f>PVRIO!D15</f>
        <v>0</v>
      </c>
      <c r="D1427" s="61">
        <f>PVRIO!E15</f>
        <v>0</v>
      </c>
      <c r="E1427" s="61">
        <v>0</v>
      </c>
      <c r="F1427" s="61">
        <v>0</v>
      </c>
      <c r="G1427" s="59">
        <f>B1427/1000*C1427+B1427/500*D1427</f>
        <v>0</v>
      </c>
      <c r="H1427" s="59">
        <f>ABS(C1427-ROUND(C1427,0))+ABS(D1427-ROUND(D1427,0))</f>
        <v>0</v>
      </c>
      <c r="I1427" s="60">
        <f t="shared" si="47" ref="I1427:I1432">G1427*H1427</f>
        <v>0</v>
      </c>
    </row>
    <row r="1428" spans="1:9" ht="12.75">
      <c r="A1428" s="57">
        <v>156</v>
      </c>
      <c r="B1428" s="58">
        <f>PVRIO!C16</f>
        <v>5</v>
      </c>
      <c r="C1428" s="61">
        <f>PVRIO!D16</f>
        <v>0</v>
      </c>
      <c r="D1428" s="61">
        <f>PVRIO!E16</f>
        <v>0</v>
      </c>
      <c r="E1428" s="61">
        <v>0</v>
      </c>
      <c r="F1428" s="61">
        <v>0</v>
      </c>
      <c r="G1428" s="59">
        <f>B1428/1000*C1428+B1428/500*D1428</f>
        <v>0</v>
      </c>
      <c r="H1428" s="59">
        <f>ABS(C1428-ROUND(C1428,0))+ABS(D1428-ROUND(D1428,0))</f>
        <v>0</v>
      </c>
      <c r="I1428" s="60">
        <f>G1428*H1428</f>
        <v>0</v>
      </c>
    </row>
    <row r="1429" spans="1:9" ht="12.75">
      <c r="A1429" s="57">
        <v>156</v>
      </c>
      <c r="B1429" s="58">
        <f>PVRIO!C17</f>
        <v>6</v>
      </c>
      <c r="C1429" s="61">
        <f>PVRIO!D17</f>
        <v>0</v>
      </c>
      <c r="D1429" s="61">
        <f>PVRIO!E17</f>
        <v>0</v>
      </c>
      <c r="E1429" s="61">
        <v>0</v>
      </c>
      <c r="F1429" s="61">
        <v>0</v>
      </c>
      <c r="G1429" s="59">
        <f>B1429/1000*C1429+B1429/500*D1429</f>
        <v>0</v>
      </c>
      <c r="H1429" s="59">
        <f>ABS(C1429-ROUND(C1429,0))+ABS(D1429-ROUND(D1429,0))</f>
        <v>0</v>
      </c>
      <c r="I1429" s="60">
        <f>G1429*H1429</f>
        <v>0</v>
      </c>
    </row>
    <row r="1430" spans="1:9" ht="12.75">
      <c r="A1430" s="57">
        <v>156</v>
      </c>
      <c r="B1430" s="58">
        <f>PVRIO!C18</f>
        <v>7</v>
      </c>
      <c r="C1430" s="61">
        <f>PVRIO!D18</f>
        <v>0</v>
      </c>
      <c r="D1430" s="61">
        <f>PVRIO!E18</f>
        <v>0</v>
      </c>
      <c r="E1430" s="61">
        <v>0</v>
      </c>
      <c r="F1430" s="61">
        <v>0</v>
      </c>
      <c r="G1430" s="59">
        <f>B1430/1000*C1430+B1430/500*D1430</f>
        <v>0</v>
      </c>
      <c r="H1430" s="59">
        <f>ABS(C1430-ROUND(C1430,0))+ABS(D1430-ROUND(D1430,0))</f>
        <v>0</v>
      </c>
      <c r="I1430" s="60">
        <f>G1430*H1430</f>
        <v>0</v>
      </c>
    </row>
    <row r="1431" spans="1:9" ht="12.75">
      <c r="A1431" s="57">
        <v>156</v>
      </c>
      <c r="B1431" s="58">
        <f>PVRIO!C19</f>
        <v>8</v>
      </c>
      <c r="C1431" s="61">
        <f>PVRIO!D19</f>
        <v>0</v>
      </c>
      <c r="D1431" s="61">
        <f>PVRIO!E19</f>
        <v>0</v>
      </c>
      <c r="E1431" s="61">
        <v>0</v>
      </c>
      <c r="F1431" s="61">
        <v>0</v>
      </c>
      <c r="G1431" s="59">
        <f>B1431/1000*C1431+B1431/500*D1431</f>
        <v>0</v>
      </c>
      <c r="H1431" s="59">
        <f>ABS(C1431-ROUND(C1431,0))+ABS(D1431-ROUND(D1431,0))</f>
        <v>0</v>
      </c>
      <c r="I1431" s="60">
        <f>G1431*H1431</f>
        <v>0</v>
      </c>
    </row>
    <row r="1432" spans="1:9" ht="12.75">
      <c r="A1432" s="57">
        <v>156</v>
      </c>
      <c r="B1432" s="58">
        <f>PVRIO!C20</f>
        <v>9</v>
      </c>
      <c r="C1432" s="61">
        <f>PVRIO!D20</f>
        <v>0</v>
      </c>
      <c r="D1432" s="61">
        <f>PVRIO!E20</f>
        <v>0</v>
      </c>
      <c r="E1432" s="61">
        <v>0</v>
      </c>
      <c r="F1432" s="61">
        <v>0</v>
      </c>
      <c r="G1432" s="59">
        <f>B1432/1000*C1432+B1432/500*D1432</f>
        <v>0</v>
      </c>
      <c r="H1432" s="59">
        <f>ABS(C1432-ROUND(C1432,0))+ABS(D1432-ROUND(D1432,0))</f>
        <v>0</v>
      </c>
      <c r="I1432" s="60">
        <f>G1432*H1432</f>
        <v>0</v>
      </c>
    </row>
    <row r="1433" spans="1:9" ht="12.75">
      <c r="A1433" s="57">
        <v>156</v>
      </c>
      <c r="B1433" s="58">
        <f>PVRIO!C21</f>
        <v>10</v>
      </c>
      <c r="C1433" s="61">
        <f>PVRIO!D21</f>
        <v>0</v>
      </c>
      <c r="D1433" s="61">
        <f>PVRIO!E21</f>
        <v>0</v>
      </c>
      <c r="E1433" s="61">
        <v>0</v>
      </c>
      <c r="F1433" s="61">
        <v>0</v>
      </c>
      <c r="G1433" s="59">
        <f>B1433/1000*C1433+B1433/500*D1433</f>
        <v>0</v>
      </c>
      <c r="H1433" s="59">
        <f>ABS(C1433-ROUND(C1433,0))+ABS(D1433-ROUND(D1433,0))</f>
        <v>0</v>
      </c>
      <c r="I1433" s="60">
        <v>0</v>
      </c>
    </row>
    <row r="1434" spans="1:9" ht="12.75">
      <c r="A1434" s="57">
        <v>156</v>
      </c>
      <c r="B1434" s="58">
        <f>PVRIO!C22</f>
        <v>11</v>
      </c>
      <c r="C1434" s="61">
        <f>PVRIO!D22</f>
        <v>0</v>
      </c>
      <c r="D1434" s="61">
        <f>PVRIO!E22</f>
        <v>0</v>
      </c>
      <c r="E1434" s="61">
        <v>0</v>
      </c>
      <c r="F1434" s="61">
        <v>0</v>
      </c>
      <c r="G1434" s="59">
        <f>B1434/1000*C1434+B1434/500*D1434</f>
        <v>0</v>
      </c>
      <c r="H1434" s="59">
        <f>ABS(C1434-ROUND(C1434,0))+ABS(D1434-ROUND(D1434,0))</f>
        <v>0</v>
      </c>
      <c r="I1434" s="60">
        <f t="shared" si="48" ref="I1434:I1440">G1434*H1434</f>
        <v>0</v>
      </c>
    </row>
    <row r="1435" spans="1:9" ht="12.75">
      <c r="A1435" s="57">
        <v>156</v>
      </c>
      <c r="B1435" s="58">
        <f>PVRIO!C23</f>
        <v>12</v>
      </c>
      <c r="C1435" s="61">
        <f>PVRIO!D23</f>
        <v>0</v>
      </c>
      <c r="D1435" s="61">
        <f>PVRIO!E23</f>
        <v>0</v>
      </c>
      <c r="E1435" s="61">
        <v>0</v>
      </c>
      <c r="F1435" s="61">
        <v>0</v>
      </c>
      <c r="G1435" s="59">
        <f>B1435/1000*C1435+B1435/500*D1435</f>
        <v>0</v>
      </c>
      <c r="H1435" s="59">
        <f>ABS(C1435-ROUND(C1435,0))+ABS(D1435-ROUND(D1435,0))</f>
        <v>0</v>
      </c>
      <c r="I1435" s="60">
        <f>G1435*H1435</f>
        <v>0</v>
      </c>
    </row>
    <row r="1436" spans="1:9" ht="12.75">
      <c r="A1436" s="57">
        <v>156</v>
      </c>
      <c r="B1436" s="58">
        <f>PVRIO!C24</f>
        <v>13</v>
      </c>
      <c r="C1436" s="61">
        <f>PVRIO!D24</f>
        <v>0</v>
      </c>
      <c r="D1436" s="61">
        <f>PVRIO!E24</f>
        <v>0</v>
      </c>
      <c r="E1436" s="61">
        <v>0</v>
      </c>
      <c r="F1436" s="61">
        <v>0</v>
      </c>
      <c r="G1436" s="59">
        <f>B1436/1000*C1436+B1436/500*D1436</f>
        <v>0</v>
      </c>
      <c r="H1436" s="59">
        <f>ABS(C1436-ROUND(C1436,0))+ABS(D1436-ROUND(D1436,0))</f>
        <v>0</v>
      </c>
      <c r="I1436" s="60">
        <f>G1436*H1436</f>
        <v>0</v>
      </c>
    </row>
    <row r="1437" spans="1:9" ht="12.75">
      <c r="A1437" s="57">
        <v>156</v>
      </c>
      <c r="B1437" s="58">
        <f>PVRIO!C25</f>
        <v>14</v>
      </c>
      <c r="C1437" s="61">
        <f>PVRIO!D25</f>
        <v>0</v>
      </c>
      <c r="D1437" s="61">
        <f>PVRIO!E25</f>
        <v>0</v>
      </c>
      <c r="E1437" s="61">
        <v>0</v>
      </c>
      <c r="F1437" s="61">
        <v>0</v>
      </c>
      <c r="G1437" s="59">
        <f>B1437/1000*C1437+B1437/500*D1437</f>
        <v>0</v>
      </c>
      <c r="H1437" s="59">
        <f>ABS(C1437-ROUND(C1437,0))+ABS(D1437-ROUND(D1437,0))</f>
        <v>0</v>
      </c>
      <c r="I1437" s="60">
        <f>G1437*H1437</f>
        <v>0</v>
      </c>
    </row>
    <row r="1438" spans="1:9" ht="12.75">
      <c r="A1438" s="57">
        <v>156</v>
      </c>
      <c r="B1438" s="58">
        <f>PVRIO!C26</f>
        <v>15</v>
      </c>
      <c r="C1438" s="61">
        <f>PVRIO!D26</f>
        <v>0</v>
      </c>
      <c r="D1438" s="61">
        <f>PVRIO!E26</f>
        <v>0</v>
      </c>
      <c r="E1438" s="61">
        <v>0</v>
      </c>
      <c r="F1438" s="61">
        <v>0</v>
      </c>
      <c r="G1438" s="59">
        <f>B1438/1000*C1438+B1438/500*D1438</f>
        <v>0</v>
      </c>
      <c r="H1438" s="59">
        <f>ABS(C1438-ROUND(C1438,0))+ABS(D1438-ROUND(D1438,0))</f>
        <v>0</v>
      </c>
      <c r="I1438" s="60">
        <f>G1438*H1438</f>
        <v>0</v>
      </c>
    </row>
    <row r="1439" spans="1:9" ht="12.75">
      <c r="A1439" s="57">
        <v>156</v>
      </c>
      <c r="B1439" s="58">
        <f>PVRIO!C27</f>
        <v>16</v>
      </c>
      <c r="C1439" s="61">
        <f>PVRIO!D27</f>
        <v>0</v>
      </c>
      <c r="D1439" s="61">
        <f>PVRIO!E27</f>
        <v>0</v>
      </c>
      <c r="E1439" s="61">
        <v>0</v>
      </c>
      <c r="F1439" s="61">
        <v>0</v>
      </c>
      <c r="G1439" s="59">
        <f>B1439/1000*C1439+B1439/500*D1439</f>
        <v>0</v>
      </c>
      <c r="H1439" s="59">
        <f>ABS(C1439-ROUND(C1439,0))+ABS(D1439-ROUND(D1439,0))</f>
        <v>0</v>
      </c>
      <c r="I1439" s="60">
        <f>G1439*H1439</f>
        <v>0</v>
      </c>
    </row>
    <row r="1440" spans="1:9" ht="12.75">
      <c r="A1440" s="57">
        <v>156</v>
      </c>
      <c r="B1440" s="58">
        <f>PVRIO!C28</f>
        <v>17</v>
      </c>
      <c r="C1440" s="61">
        <f>PVRIO!D28</f>
        <v>0</v>
      </c>
      <c r="D1440" s="61">
        <f>PVRIO!E28</f>
        <v>0</v>
      </c>
      <c r="E1440" s="61">
        <v>0</v>
      </c>
      <c r="F1440" s="61">
        <v>0</v>
      </c>
      <c r="G1440" s="59">
        <f>B1440/1000*C1440+B1440/500*D1440</f>
        <v>0</v>
      </c>
      <c r="H1440" s="59">
        <f>ABS(C1440-ROUND(C1440,0))+ABS(D1440-ROUND(D1440,0))</f>
        <v>0</v>
      </c>
      <c r="I1440" s="60">
        <f>G1440*H1440</f>
        <v>0</v>
      </c>
    </row>
    <row r="1441" spans="1:9" ht="12.75">
      <c r="A1441" s="57">
        <v>156</v>
      </c>
      <c r="B1441" s="58">
        <f>PVRIO!C29</f>
        <v>18</v>
      </c>
      <c r="C1441" s="61">
        <f>PVRIO!D29</f>
        <v>0</v>
      </c>
      <c r="D1441" s="61">
        <f>PVRIO!E29</f>
        <v>1435180</v>
      </c>
      <c r="E1441" s="61">
        <v>0</v>
      </c>
      <c r="F1441" s="61">
        <v>0</v>
      </c>
      <c r="G1441" s="59">
        <f>B1441/1000*C1441+B1441/500*D1441</f>
        <v>51666.479999999996</v>
      </c>
      <c r="H1441" s="59">
        <f>ABS(C1441-ROUND(C1441,0))+ABS(D1441-ROUND(D1441,0))</f>
        <v>0</v>
      </c>
      <c r="I1441" s="60">
        <v>0</v>
      </c>
    </row>
    <row r="1442" spans="1:9" ht="12.75">
      <c r="A1442" s="57">
        <v>156</v>
      </c>
      <c r="B1442" s="58">
        <f>PVRIO!C30</f>
        <v>19</v>
      </c>
      <c r="C1442" s="61">
        <f>PVRIO!D30</f>
        <v>0</v>
      </c>
      <c r="D1442" s="61">
        <f>PVRIO!E30</f>
        <v>0</v>
      </c>
      <c r="E1442" s="61">
        <v>0</v>
      </c>
      <c r="F1442" s="61">
        <v>0</v>
      </c>
      <c r="G1442" s="59">
        <f>B1442/1000*C1442+B1442/500*D1442</f>
        <v>0</v>
      </c>
      <c r="H1442" s="59">
        <f>ABS(C1442-ROUND(C1442,0))+ABS(D1442-ROUND(D1442,0))</f>
        <v>0</v>
      </c>
      <c r="I1442" s="60">
        <v>0</v>
      </c>
    </row>
    <row r="1443" spans="1:9" ht="12.75">
      <c r="A1443" s="57">
        <v>156</v>
      </c>
      <c r="B1443" s="58">
        <f>PVRIO!C31</f>
        <v>20</v>
      </c>
      <c r="C1443" s="61">
        <f>PVRIO!D31</f>
        <v>0</v>
      </c>
      <c r="D1443" s="61">
        <f>PVRIO!E31</f>
        <v>0</v>
      </c>
      <c r="E1443" s="61">
        <v>0</v>
      </c>
      <c r="F1443" s="61">
        <v>0</v>
      </c>
      <c r="G1443" s="59">
        <f>B1443/1000*C1443+B1443/500*D1443</f>
        <v>0</v>
      </c>
      <c r="H1443" s="59">
        <f>ABS(C1443-ROUND(C1443,0))+ABS(D1443-ROUND(D1443,0))</f>
        <v>0</v>
      </c>
      <c r="I1443" s="60">
        <f t="shared" si="49" ref="I1443:I1448">G1443*H1443</f>
        <v>0</v>
      </c>
    </row>
    <row r="1444" spans="1:9" ht="12.75">
      <c r="A1444" s="57">
        <v>156</v>
      </c>
      <c r="B1444" s="58">
        <f>PVRIO!C32</f>
        <v>21</v>
      </c>
      <c r="C1444" s="61">
        <f>PVRIO!D32</f>
        <v>0</v>
      </c>
      <c r="D1444" s="61">
        <f>PVRIO!E32</f>
        <v>0</v>
      </c>
      <c r="E1444" s="61">
        <v>0</v>
      </c>
      <c r="F1444" s="61">
        <v>0</v>
      </c>
      <c r="G1444" s="59">
        <f>B1444/1000*C1444+B1444/500*D1444</f>
        <v>0</v>
      </c>
      <c r="H1444" s="59">
        <f>ABS(C1444-ROUND(C1444,0))+ABS(D1444-ROUND(D1444,0))</f>
        <v>0</v>
      </c>
      <c r="I1444" s="60">
        <f>G1444*H1444</f>
        <v>0</v>
      </c>
    </row>
    <row r="1445" spans="1:9" ht="12.75">
      <c r="A1445" s="57">
        <v>156</v>
      </c>
      <c r="B1445" s="58">
        <f>PVRIO!C33</f>
        <v>22</v>
      </c>
      <c r="C1445" s="61">
        <f>PVRIO!D33</f>
        <v>0</v>
      </c>
      <c r="D1445" s="61">
        <f>PVRIO!E33</f>
        <v>0</v>
      </c>
      <c r="E1445" s="61">
        <v>0</v>
      </c>
      <c r="F1445" s="61">
        <v>0</v>
      </c>
      <c r="G1445" s="59">
        <f>B1445/1000*C1445+B1445/500*D1445</f>
        <v>0</v>
      </c>
      <c r="H1445" s="59">
        <f>ABS(C1445-ROUND(C1445,0))+ABS(D1445-ROUND(D1445,0))</f>
        <v>0</v>
      </c>
      <c r="I1445" s="60">
        <f>G1445*H1445</f>
        <v>0</v>
      </c>
    </row>
    <row r="1446" spans="1:9" ht="12.75">
      <c r="A1446" s="57">
        <v>156</v>
      </c>
      <c r="B1446" s="58">
        <f>PVRIO!C34</f>
        <v>23</v>
      </c>
      <c r="C1446" s="61">
        <f>PVRIO!D34</f>
        <v>0</v>
      </c>
      <c r="D1446" s="61">
        <f>PVRIO!E34</f>
        <v>0</v>
      </c>
      <c r="E1446" s="61">
        <v>0</v>
      </c>
      <c r="F1446" s="61">
        <v>0</v>
      </c>
      <c r="G1446" s="59">
        <f>B1446/1000*C1446+B1446/500*D1446</f>
        <v>0</v>
      </c>
      <c r="H1446" s="59">
        <f>ABS(C1446-ROUND(C1446,0))+ABS(D1446-ROUND(D1446,0))</f>
        <v>0</v>
      </c>
      <c r="I1446" s="60">
        <f>G1446*H1446</f>
        <v>0</v>
      </c>
    </row>
    <row r="1447" spans="1:9" ht="12.75">
      <c r="A1447" s="57">
        <v>156</v>
      </c>
      <c r="B1447" s="58">
        <f>PVRIO!C35</f>
        <v>24</v>
      </c>
      <c r="C1447" s="61">
        <f>PVRIO!D35</f>
        <v>0</v>
      </c>
      <c r="D1447" s="61">
        <f>PVRIO!E35</f>
        <v>0</v>
      </c>
      <c r="E1447" s="61">
        <v>0</v>
      </c>
      <c r="F1447" s="61">
        <v>0</v>
      </c>
      <c r="G1447" s="59">
        <f>B1447/1000*C1447+B1447/500*D1447</f>
        <v>0</v>
      </c>
      <c r="H1447" s="59">
        <f>ABS(C1447-ROUND(C1447,0))+ABS(D1447-ROUND(D1447,0))</f>
        <v>0</v>
      </c>
      <c r="I1447" s="60">
        <f>G1447*H1447</f>
        <v>0</v>
      </c>
    </row>
    <row r="1448" spans="1:9" ht="12.75">
      <c r="A1448" s="57">
        <v>156</v>
      </c>
      <c r="B1448" s="58">
        <f>PVRIO!C36</f>
        <v>25</v>
      </c>
      <c r="C1448" s="61">
        <f>PVRIO!D36</f>
        <v>0</v>
      </c>
      <c r="D1448" s="61">
        <f>PVRIO!E36</f>
        <v>0</v>
      </c>
      <c r="E1448" s="61">
        <v>0</v>
      </c>
      <c r="F1448" s="61">
        <v>0</v>
      </c>
      <c r="G1448" s="59">
        <f>B1448/1000*C1448+B1448/500*D1448</f>
        <v>0</v>
      </c>
      <c r="H1448" s="59">
        <f>ABS(C1448-ROUND(C1448,0))+ABS(D1448-ROUND(D1448,0))</f>
        <v>0</v>
      </c>
      <c r="I1448" s="60">
        <f>G1448*H1448</f>
        <v>0</v>
      </c>
    </row>
    <row r="1449" spans="1:9" ht="12.75">
      <c r="A1449" s="57">
        <v>156</v>
      </c>
      <c r="B1449" s="58">
        <f>PVRIO!C37</f>
        <v>26</v>
      </c>
      <c r="C1449" s="61">
        <f>PVRIO!D37</f>
        <v>0</v>
      </c>
      <c r="D1449" s="61">
        <f>PVRIO!E37</f>
        <v>1435180</v>
      </c>
      <c r="E1449" s="61">
        <v>0</v>
      </c>
      <c r="F1449" s="61">
        <v>0</v>
      </c>
      <c r="G1449" s="59">
        <f>B1449/1000*C1449+B1449/500*D1449</f>
        <v>74629.360000000001</v>
      </c>
      <c r="H1449" s="59">
        <f>ABS(C1449-ROUND(C1449,0))+ABS(D1449-ROUND(D1449,0))</f>
        <v>0</v>
      </c>
      <c r="I1449" s="60">
        <v>0</v>
      </c>
    </row>
    <row r="1450" spans="1:9" ht="12.75">
      <c r="A1450" s="57">
        <v>156</v>
      </c>
      <c r="B1450" s="58">
        <f>PVRIO!C38</f>
        <v>27</v>
      </c>
      <c r="C1450" s="61">
        <f>PVRIO!D38</f>
        <v>0</v>
      </c>
      <c r="D1450" s="61">
        <f>PVRIO!E38</f>
        <v>0</v>
      </c>
      <c r="E1450" s="61">
        <v>0</v>
      </c>
      <c r="F1450" s="61">
        <v>0</v>
      </c>
      <c r="G1450" s="59">
        <f>B1450/1000*C1450+B1450/500*D1450</f>
        <v>0</v>
      </c>
      <c r="H1450" s="59">
        <f>ABS(C1450-ROUND(C1450,0))+ABS(D1450-ROUND(D1450,0))</f>
        <v>0</v>
      </c>
      <c r="I1450" s="60">
        <f t="shared" si="50" ref="I1450:I1456">G1450*H1450</f>
        <v>0</v>
      </c>
    </row>
    <row r="1451" spans="1:9" ht="12.75">
      <c r="A1451" s="57">
        <v>156</v>
      </c>
      <c r="B1451" s="58">
        <f>PVRIO!C39</f>
        <v>28</v>
      </c>
      <c r="C1451" s="61">
        <f>PVRIO!D39</f>
        <v>0</v>
      </c>
      <c r="D1451" s="61">
        <f>PVRIO!E39</f>
        <v>0</v>
      </c>
      <c r="E1451" s="61">
        <v>0</v>
      </c>
      <c r="F1451" s="61">
        <v>0</v>
      </c>
      <c r="G1451" s="59">
        <f>B1451/1000*C1451+B1451/500*D1451</f>
        <v>0</v>
      </c>
      <c r="H1451" s="59">
        <f>ABS(C1451-ROUND(C1451,0))+ABS(D1451-ROUND(D1451,0))</f>
        <v>0</v>
      </c>
      <c r="I1451" s="60">
        <f>G1451*H1451</f>
        <v>0</v>
      </c>
    </row>
    <row r="1452" spans="1:9" ht="12.75">
      <c r="A1452" s="57">
        <v>156</v>
      </c>
      <c r="B1452" s="58">
        <f>PVRIO!C40</f>
        <v>29</v>
      </c>
      <c r="C1452" s="61">
        <f>PVRIO!D40</f>
        <v>0</v>
      </c>
      <c r="D1452" s="61">
        <f>PVRIO!E40</f>
        <v>0</v>
      </c>
      <c r="E1452" s="61">
        <v>0</v>
      </c>
      <c r="F1452" s="61">
        <v>0</v>
      </c>
      <c r="G1452" s="59">
        <f>B1452/1000*C1452+B1452/500*D1452</f>
        <v>0</v>
      </c>
      <c r="H1452" s="59">
        <f>ABS(C1452-ROUND(C1452,0))+ABS(D1452-ROUND(D1452,0))</f>
        <v>0</v>
      </c>
      <c r="I1452" s="60">
        <f>G1452*H1452</f>
        <v>0</v>
      </c>
    </row>
    <row r="1453" spans="1:9" ht="12.75">
      <c r="A1453" s="57">
        <v>156</v>
      </c>
      <c r="B1453" s="58">
        <f>PVRIO!C41</f>
        <v>30</v>
      </c>
      <c r="C1453" s="61">
        <f>PVRIO!D41</f>
        <v>0</v>
      </c>
      <c r="D1453" s="61">
        <f>PVRIO!E41</f>
        <v>0</v>
      </c>
      <c r="E1453" s="61">
        <v>0</v>
      </c>
      <c r="F1453" s="61">
        <v>0</v>
      </c>
      <c r="G1453" s="59">
        <f>B1453/1000*C1453+B1453/500*D1453</f>
        <v>0</v>
      </c>
      <c r="H1453" s="59">
        <f>ABS(C1453-ROUND(C1453,0))+ABS(D1453-ROUND(D1453,0))</f>
        <v>0</v>
      </c>
      <c r="I1453" s="60">
        <f>G1453*H1453</f>
        <v>0</v>
      </c>
    </row>
    <row r="1454" spans="1:9" ht="12.75">
      <c r="A1454" s="57">
        <v>156</v>
      </c>
      <c r="B1454" s="58">
        <f>PVRIO!C42</f>
        <v>31</v>
      </c>
      <c r="C1454" s="61">
        <f>PVRIO!D42</f>
        <v>0</v>
      </c>
      <c r="D1454" s="61">
        <f>PVRIO!E42</f>
        <v>0</v>
      </c>
      <c r="E1454" s="61">
        <v>0</v>
      </c>
      <c r="F1454" s="61">
        <v>0</v>
      </c>
      <c r="G1454" s="59">
        <f>B1454/1000*C1454+B1454/500*D1454</f>
        <v>0</v>
      </c>
      <c r="H1454" s="59">
        <f>ABS(C1454-ROUND(C1454,0))+ABS(D1454-ROUND(D1454,0))</f>
        <v>0</v>
      </c>
      <c r="I1454" s="60">
        <f>G1454*H1454</f>
        <v>0</v>
      </c>
    </row>
    <row r="1455" spans="1:9" ht="12.75">
      <c r="A1455" s="57">
        <v>156</v>
      </c>
      <c r="B1455" s="58">
        <f>PVRIO!C43</f>
        <v>32</v>
      </c>
      <c r="C1455" s="61">
        <f>PVRIO!D43</f>
        <v>0</v>
      </c>
      <c r="D1455" s="61">
        <f>PVRIO!E43</f>
        <v>1435180</v>
      </c>
      <c r="E1455" s="61">
        <v>0</v>
      </c>
      <c r="F1455" s="61">
        <v>0</v>
      </c>
      <c r="G1455" s="59">
        <f>B1455/1000*C1455+B1455/500*D1455</f>
        <v>91851.520000000004</v>
      </c>
      <c r="H1455" s="59">
        <f>ABS(C1455-ROUND(C1455,0))+ABS(D1455-ROUND(D1455,0))</f>
        <v>0</v>
      </c>
      <c r="I1455" s="60">
        <f>G1455*H1455</f>
        <v>0</v>
      </c>
    </row>
    <row r="1456" spans="1:9" ht="12.75">
      <c r="A1456" s="57">
        <v>156</v>
      </c>
      <c r="B1456" s="58">
        <f>PVRIO!C44</f>
        <v>33</v>
      </c>
      <c r="C1456" s="61">
        <f>PVRIO!D44</f>
        <v>0</v>
      </c>
      <c r="D1456" s="61">
        <f>PVRIO!E44</f>
        <v>0</v>
      </c>
      <c r="E1456" s="61">
        <v>0</v>
      </c>
      <c r="F1456" s="61">
        <v>0</v>
      </c>
      <c r="G1456" s="59">
        <f>B1456/1000*C1456+B1456/500*D1456</f>
        <v>0</v>
      </c>
      <c r="H1456" s="59">
        <f>ABS(C1456-ROUND(C1456,0))+ABS(D1456-ROUND(D1456,0))</f>
        <v>0</v>
      </c>
      <c r="I1456" s="60">
        <f>G1456*H1456</f>
        <v>0</v>
      </c>
    </row>
    <row r="1457" spans="1:9" ht="12.75">
      <c r="A1457" s="57">
        <v>156</v>
      </c>
      <c r="B1457" s="58">
        <f>PVRIO!C45</f>
        <v>34</v>
      </c>
      <c r="C1457" s="61">
        <f>PVRIO!D45</f>
        <v>0</v>
      </c>
      <c r="D1457" s="61">
        <f>PVRIO!E45</f>
        <v>0</v>
      </c>
      <c r="E1457" s="61">
        <v>0</v>
      </c>
      <c r="F1457" s="61">
        <v>0</v>
      </c>
      <c r="G1457" s="59">
        <f>B1457/1000*C1457+B1457/500*D1457</f>
        <v>0</v>
      </c>
      <c r="H1457" s="59">
        <f>ABS(C1457-ROUND(C1457,0))+ABS(D1457-ROUND(D1457,0))</f>
        <v>0</v>
      </c>
      <c r="I1457" s="60">
        <v>0</v>
      </c>
    </row>
    <row r="1458" spans="1:9" ht="12.75">
      <c r="A1458" s="57">
        <v>156</v>
      </c>
      <c r="B1458" s="58">
        <f>PVRIO!C46</f>
        <v>35</v>
      </c>
      <c r="C1458" s="61">
        <f>PVRIO!D46</f>
        <v>0</v>
      </c>
      <c r="D1458" s="61">
        <f>PVRIO!E46</f>
        <v>0</v>
      </c>
      <c r="E1458" s="61">
        <v>0</v>
      </c>
      <c r="F1458" s="61">
        <v>0</v>
      </c>
      <c r="G1458" s="59">
        <f>B1458/1000*C1458+B1458/500*D1458</f>
        <v>0</v>
      </c>
      <c r="H1458" s="59">
        <f>ABS(C1458-ROUND(C1458,0))+ABS(D1458-ROUND(D1458,0))</f>
        <v>0</v>
      </c>
      <c r="I1458" s="60">
        <v>0</v>
      </c>
    </row>
    <row r="1459" spans="1:9" ht="12.75">
      <c r="A1459" s="57">
        <v>156</v>
      </c>
      <c r="B1459" s="58">
        <f>PVRIO!C47</f>
        <v>36</v>
      </c>
      <c r="C1459" s="61">
        <f>PVRIO!D47</f>
        <v>0</v>
      </c>
      <c r="D1459" s="61">
        <f>PVRIO!E47</f>
        <v>0</v>
      </c>
      <c r="E1459" s="61">
        <v>0</v>
      </c>
      <c r="F1459" s="61">
        <v>0</v>
      </c>
      <c r="G1459" s="59">
        <f>B1459/1000*C1459+B1459/500*D1459</f>
        <v>0</v>
      </c>
      <c r="H1459" s="59">
        <f>ABS(C1459-ROUND(C1459,0))+ABS(D1459-ROUND(D1459,0))</f>
        <v>0</v>
      </c>
      <c r="I1459" s="60">
        <f>G1459*H1459</f>
        <v>0</v>
      </c>
    </row>
    <row r="1460" spans="1:9" ht="12.75">
      <c r="A1460" s="57">
        <v>156</v>
      </c>
      <c r="B1460" s="58">
        <f>PVRIO!C48</f>
        <v>37</v>
      </c>
      <c r="C1460" s="61">
        <f>PVRIO!D48</f>
        <v>0</v>
      </c>
      <c r="D1460" s="61">
        <f>PVRIO!E48</f>
        <v>0</v>
      </c>
      <c r="E1460" s="61">
        <v>0</v>
      </c>
      <c r="F1460" s="61">
        <v>0</v>
      </c>
      <c r="G1460" s="59">
        <f>B1460/1000*C1460+B1460/500*D1460</f>
        <v>0</v>
      </c>
      <c r="H1460" s="59">
        <f>ABS(C1460-ROUND(C1460,0))+ABS(D1460-ROUND(D1460,0))</f>
        <v>0</v>
      </c>
      <c r="I1460" s="60">
        <f>G1460*H1460</f>
        <v>0</v>
      </c>
    </row>
    <row r="1461" spans="1:9" ht="12.75">
      <c r="A1461" s="57">
        <v>156</v>
      </c>
      <c r="B1461" s="58">
        <f>PVRIO!C49</f>
        <v>38</v>
      </c>
      <c r="C1461" s="61">
        <f>PVRIO!D49</f>
        <v>0</v>
      </c>
      <c r="D1461" s="61">
        <f>PVRIO!E49</f>
        <v>0</v>
      </c>
      <c r="E1461" s="61">
        <v>0</v>
      </c>
      <c r="F1461" s="61">
        <v>0</v>
      </c>
      <c r="G1461" s="59">
        <f>B1461/1000*C1461+B1461/500*D1461</f>
        <v>0</v>
      </c>
      <c r="H1461" s="59">
        <f>ABS(C1461-ROUND(C1461,0))+ABS(D1461-ROUND(D1461,0))</f>
        <v>0</v>
      </c>
      <c r="I1461" s="60">
        <f>G1461*H1461</f>
        <v>0</v>
      </c>
    </row>
    <row r="1462" spans="1:9" ht="12.75">
      <c r="A1462" s="57">
        <v>156</v>
      </c>
      <c r="B1462" s="58">
        <f>PVRIO!C50</f>
        <v>39</v>
      </c>
      <c r="C1462" s="61">
        <f>PVRIO!D50</f>
        <v>0</v>
      </c>
      <c r="D1462" s="61">
        <f>PVRIO!E50</f>
        <v>0</v>
      </c>
      <c r="E1462" s="61">
        <v>0</v>
      </c>
      <c r="F1462" s="61">
        <v>0</v>
      </c>
      <c r="G1462" s="59">
        <f>B1462/1000*C1462+B1462/500*D1462</f>
        <v>0</v>
      </c>
      <c r="H1462" s="59">
        <f>ABS(C1462-ROUND(C1462,0))+ABS(D1462-ROUND(D1462,0))</f>
        <v>0</v>
      </c>
      <c r="I1462" s="60">
        <f>G1462*H1462</f>
        <v>0</v>
      </c>
    </row>
    <row r="1463" spans="1:9" ht="12.75">
      <c r="A1463" s="57">
        <v>156</v>
      </c>
      <c r="B1463" s="58">
        <f>PVRIO!C51</f>
        <v>40</v>
      </c>
      <c r="C1463" s="61">
        <f>PVRIO!D51</f>
        <v>0</v>
      </c>
      <c r="D1463" s="61">
        <f>PVRIO!E51</f>
        <v>0</v>
      </c>
      <c r="E1463" s="61">
        <v>0</v>
      </c>
      <c r="F1463" s="61">
        <v>0</v>
      </c>
      <c r="G1463" s="59">
        <f>B1463/1000*C1463+B1463/500*D1463</f>
        <v>0</v>
      </c>
      <c r="H1463" s="59">
        <f>ABS(C1463-ROUND(C1463,0))+ABS(D1463-ROUND(D1463,0))</f>
        <v>0</v>
      </c>
      <c r="I1463" s="60">
        <v>0</v>
      </c>
    </row>
    <row r="1464" spans="1:9" ht="12.75">
      <c r="A1464" s="57">
        <v>156</v>
      </c>
      <c r="B1464" s="58">
        <f>PVRIO!C52</f>
        <v>41</v>
      </c>
      <c r="C1464" s="61">
        <f>PVRIO!D52</f>
        <v>0</v>
      </c>
      <c r="D1464" s="61">
        <f>PVRIO!E52</f>
        <v>0</v>
      </c>
      <c r="E1464" s="61">
        <v>0</v>
      </c>
      <c r="F1464" s="61">
        <v>0</v>
      </c>
      <c r="G1464" s="59">
        <f>B1464/1000*C1464+B1464/500*D1464</f>
        <v>0</v>
      </c>
      <c r="H1464" s="59">
        <f>ABS(C1464-ROUND(C1464,0))+ABS(D1464-ROUND(D1464,0))</f>
        <v>0</v>
      </c>
      <c r="I1464" s="60">
        <f>G1464*H1464</f>
        <v>0</v>
      </c>
    </row>
    <row r="1465" spans="1:9" ht="12.75">
      <c r="A1465" s="57">
        <v>156</v>
      </c>
      <c r="B1465" s="58">
        <f>PVRIO!C53</f>
        <v>42</v>
      </c>
      <c r="C1465" s="61">
        <f>PVRIO!D53</f>
        <v>0</v>
      </c>
      <c r="D1465" s="61">
        <f>PVRIO!E53</f>
        <v>0</v>
      </c>
      <c r="E1465" s="61">
        <v>0</v>
      </c>
      <c r="F1465" s="61">
        <v>0</v>
      </c>
      <c r="G1465" s="59">
        <f>B1465/1000*C1465+B1465/500*D1465</f>
        <v>0</v>
      </c>
      <c r="H1465" s="59">
        <f>ABS(C1465-ROUND(C1465,0))+ABS(D1465-ROUND(D1465,0))</f>
        <v>0</v>
      </c>
      <c r="I1465" s="60">
        <f>G1465*H1465</f>
        <v>0</v>
      </c>
    </row>
    <row r="1466" spans="1:9" ht="12.75">
      <c r="A1466" s="57">
        <v>156</v>
      </c>
      <c r="B1466" s="58">
        <f>PVRIO!C54</f>
        <v>43</v>
      </c>
      <c r="C1466" s="61">
        <f>PVRIO!D54</f>
        <v>0</v>
      </c>
      <c r="D1466" s="61">
        <f>PVRIO!E54</f>
        <v>0</v>
      </c>
      <c r="E1466" s="61">
        <v>0</v>
      </c>
      <c r="F1466" s="61">
        <v>0</v>
      </c>
      <c r="G1466" s="59">
        <f>B1466/1000*C1466+B1466/500*D1466</f>
        <v>0</v>
      </c>
      <c r="H1466" s="59">
        <f>ABS(C1466-ROUND(C1466,0))+ABS(D1466-ROUND(D1466,0))</f>
        <v>0</v>
      </c>
      <c r="I1466" s="60">
        <f>G1466*H1466</f>
        <v>0</v>
      </c>
    </row>
    <row r="1467" spans="1:9" ht="12.75">
      <c r="A1467" s="66">
        <v>156</v>
      </c>
      <c r="B1467" s="67">
        <f>PVRIO!C55</f>
        <v>44</v>
      </c>
      <c r="C1467" s="71">
        <f>PVRIO!D55</f>
        <v>0</v>
      </c>
      <c r="D1467" s="71">
        <f>PVRIO!E55</f>
        <v>0</v>
      </c>
      <c r="E1467" s="71">
        <v>0</v>
      </c>
      <c r="F1467" s="71">
        <v>0</v>
      </c>
      <c r="G1467" s="68">
        <f>B1467/1000*C1467+B1467/500*D1467</f>
        <v>0</v>
      </c>
      <c r="H1467" s="68">
        <f>ABS(C1467-ROUND(C1467,0))+ABS(D1467-ROUND(D1467,0))</f>
        <v>0</v>
      </c>
      <c r="I1467" s="69">
        <f>G1467*H1467</f>
        <v>0</v>
      </c>
    </row>
    <row r="1468" spans="1:9" ht="12.75">
      <c r="A1468" s="72">
        <v>159</v>
      </c>
      <c r="B1468" s="70">
        <f>Obv!C12</f>
        <v>1</v>
      </c>
      <c r="C1468" s="70">
        <f>Obv!D12</f>
        <v>26999784</v>
      </c>
      <c r="D1468" s="70"/>
      <c r="E1468" s="70">
        <v>0</v>
      </c>
      <c r="F1468" s="70">
        <v>0</v>
      </c>
      <c r="G1468" s="64">
        <f t="shared" si="51" ref="G1468:G1499">B1468/1000*C1468</f>
        <v>26999.784</v>
      </c>
      <c r="H1468" s="64">
        <f t="shared" si="52" ref="H1468:H1499">ABS(C1468-ROUND(C1468,0))</f>
        <v>0</v>
      </c>
      <c r="I1468" s="65"/>
    </row>
    <row r="1469" spans="1:9" ht="12.75">
      <c r="A1469" s="73">
        <v>159</v>
      </c>
      <c r="B1469" s="61">
        <f>Obv!C13</f>
        <v>2</v>
      </c>
      <c r="C1469" s="61">
        <f>Obv!D13</f>
        <v>30966261</v>
      </c>
      <c r="D1469" s="61">
        <v>0</v>
      </c>
      <c r="E1469" s="61">
        <v>0</v>
      </c>
      <c r="F1469" s="61">
        <v>0</v>
      </c>
      <c r="G1469" s="59">
        <f>B1469/1000*C1469</f>
        <v>61932.522000000004</v>
      </c>
      <c r="H1469" s="59">
        <f>ABS(C1469-ROUND(C1469,0))</f>
        <v>0</v>
      </c>
      <c r="I1469" s="60"/>
    </row>
    <row r="1470" spans="1:9" ht="12.75">
      <c r="A1470" s="73">
        <v>159</v>
      </c>
      <c r="B1470" s="61">
        <f>Obv!C14</f>
        <v>3</v>
      </c>
      <c r="C1470" s="61">
        <f>Obv!D14</f>
        <v>0</v>
      </c>
      <c r="D1470" s="61">
        <v>0</v>
      </c>
      <c r="E1470" s="61">
        <v>0</v>
      </c>
      <c r="F1470" s="61">
        <v>0</v>
      </c>
      <c r="G1470" s="59">
        <f>B1470/1000*C1470</f>
        <v>0</v>
      </c>
      <c r="H1470" s="59">
        <f>ABS(C1470-ROUND(C1470,0))</f>
        <v>0</v>
      </c>
      <c r="I1470" s="60"/>
    </row>
    <row r="1471" spans="1:9" ht="12.75">
      <c r="A1471" s="73">
        <v>159</v>
      </c>
      <c r="B1471" s="61">
        <f>Obv!C15</f>
        <v>4</v>
      </c>
      <c r="C1471" s="61">
        <f>Obv!D15</f>
        <v>23951032</v>
      </c>
      <c r="D1471" s="61">
        <v>0</v>
      </c>
      <c r="E1471" s="61">
        <v>0</v>
      </c>
      <c r="F1471" s="61">
        <v>0</v>
      </c>
      <c r="G1471" s="59">
        <f>B1471/1000*C1471</f>
        <v>95804.127999999997</v>
      </c>
      <c r="H1471" s="59">
        <f>ABS(C1471-ROUND(C1471,0))</f>
        <v>0</v>
      </c>
      <c r="I1471" s="60"/>
    </row>
    <row r="1472" spans="1:9" ht="12.75">
      <c r="A1472" s="73">
        <v>159</v>
      </c>
      <c r="B1472" s="61">
        <f>Obv!C16</f>
        <v>5</v>
      </c>
      <c r="C1472" s="61">
        <f>Obv!D16</f>
        <v>2164326</v>
      </c>
      <c r="D1472" s="61">
        <v>0</v>
      </c>
      <c r="E1472" s="61">
        <v>0</v>
      </c>
      <c r="F1472" s="61">
        <v>0</v>
      </c>
      <c r="G1472" s="59">
        <f>B1472/1000*C1472</f>
        <v>10821.630000000001</v>
      </c>
      <c r="H1472" s="59">
        <f>ABS(C1472-ROUND(C1472,0))</f>
        <v>0</v>
      </c>
      <c r="I1472" s="60"/>
    </row>
    <row r="1473" spans="1:9" ht="12.75">
      <c r="A1473" s="73">
        <v>159</v>
      </c>
      <c r="B1473" s="61">
        <f>Obv!C17</f>
        <v>6</v>
      </c>
      <c r="C1473" s="61">
        <f>Obv!D17</f>
        <v>6967923</v>
      </c>
      <c r="D1473" s="61">
        <v>0</v>
      </c>
      <c r="E1473" s="61">
        <v>0</v>
      </c>
      <c r="F1473" s="61">
        <v>0</v>
      </c>
      <c r="G1473" s="59">
        <f>B1473/1000*C1473</f>
        <v>41807.538</v>
      </c>
      <c r="H1473" s="59">
        <f>ABS(C1473-ROUND(C1473,0))</f>
        <v>0</v>
      </c>
      <c r="I1473" s="60"/>
    </row>
    <row r="1474" spans="1:9" ht="12.75">
      <c r="A1474" s="73">
        <v>159</v>
      </c>
      <c r="B1474" s="61">
        <f>Obv!C18</f>
        <v>7</v>
      </c>
      <c r="C1474" s="61">
        <f>Obv!D18</f>
        <v>7531233</v>
      </c>
      <c r="D1474" s="61">
        <v>0</v>
      </c>
      <c r="E1474" s="61">
        <v>0</v>
      </c>
      <c r="F1474" s="61">
        <v>0</v>
      </c>
      <c r="G1474" s="59">
        <f>B1474/1000*C1474</f>
        <v>52718.631000000001</v>
      </c>
      <c r="H1474" s="59">
        <f>ABS(C1474-ROUND(C1474,0))</f>
        <v>0</v>
      </c>
      <c r="I1474" s="60"/>
    </row>
    <row r="1475" spans="1:9" ht="12.75">
      <c r="A1475" s="73">
        <v>159</v>
      </c>
      <c r="B1475" s="61">
        <f>Obv!C19</f>
        <v>8</v>
      </c>
      <c r="C1475" s="61">
        <f>Obv!D19</f>
        <v>732758</v>
      </c>
      <c r="D1475" s="61">
        <v>0</v>
      </c>
      <c r="E1475" s="61">
        <v>0</v>
      </c>
      <c r="F1475" s="61">
        <v>0</v>
      </c>
      <c r="G1475" s="59">
        <f>B1475/1000*C1475</f>
        <v>5862.0640000000003</v>
      </c>
      <c r="H1475" s="59">
        <f>ABS(C1475-ROUND(C1475,0))</f>
        <v>0</v>
      </c>
      <c r="I1475" s="60"/>
    </row>
    <row r="1476" spans="1:9" ht="12.75">
      <c r="A1476" s="73">
        <v>159</v>
      </c>
      <c r="B1476" s="61">
        <f>Obv!C20</f>
        <v>9</v>
      </c>
      <c r="C1476" s="61">
        <f>Obv!D20</f>
        <v>1757601</v>
      </c>
      <c r="D1476" s="61">
        <v>0</v>
      </c>
      <c r="E1476" s="61">
        <v>0</v>
      </c>
      <c r="F1476" s="61">
        <v>0</v>
      </c>
      <c r="G1476" s="59">
        <f>B1476/1000*C1476</f>
        <v>15818.409</v>
      </c>
      <c r="H1476" s="59">
        <f>ABS(C1476-ROUND(C1476,0))</f>
        <v>0</v>
      </c>
      <c r="I1476" s="60"/>
    </row>
    <row r="1477" spans="1:9" ht="12.75">
      <c r="A1477" s="73">
        <v>159</v>
      </c>
      <c r="B1477" s="61">
        <f>Obv!C21</f>
        <v>10</v>
      </c>
      <c r="C1477" s="61">
        <f>Obv!D21</f>
        <v>22380</v>
      </c>
      <c r="D1477" s="61">
        <v>0</v>
      </c>
      <c r="E1477" s="61">
        <v>0</v>
      </c>
      <c r="F1477" s="61">
        <v>0</v>
      </c>
      <c r="G1477" s="59">
        <f>B1477/1000*C1477</f>
        <v>223.80000000000001</v>
      </c>
      <c r="H1477" s="59">
        <f>ABS(C1477-ROUND(C1477,0))</f>
        <v>0</v>
      </c>
      <c r="I1477" s="60"/>
    </row>
    <row r="1478" spans="1:9" ht="12.75">
      <c r="A1478" s="73">
        <v>159</v>
      </c>
      <c r="B1478" s="61">
        <f>Obv!C22</f>
        <v>11</v>
      </c>
      <c r="C1478" s="61">
        <f>Obv!D22</f>
        <v>4774811</v>
      </c>
      <c r="D1478" s="61">
        <v>0</v>
      </c>
      <c r="E1478" s="61">
        <v>0</v>
      </c>
      <c r="F1478" s="61">
        <v>0</v>
      </c>
      <c r="G1478" s="59">
        <f>B1478/1000*C1478</f>
        <v>52522.920999999995</v>
      </c>
      <c r="H1478" s="59">
        <f>ABS(C1478-ROUND(C1478,0))</f>
        <v>0</v>
      </c>
      <c r="I1478" s="60"/>
    </row>
    <row r="1479" spans="1:9" ht="12.75">
      <c r="A1479" s="73">
        <v>159</v>
      </c>
      <c r="B1479" s="61">
        <f>Obv!C23</f>
        <v>12</v>
      </c>
      <c r="C1479" s="61">
        <f>Obv!D23</f>
        <v>7015229</v>
      </c>
      <c r="D1479" s="61">
        <v>0</v>
      </c>
      <c r="E1479" s="61">
        <v>0</v>
      </c>
      <c r="F1479" s="61">
        <v>0</v>
      </c>
      <c r="G1479" s="59">
        <f>B1479/1000*C1479</f>
        <v>84182.748000000007</v>
      </c>
      <c r="H1479" s="59">
        <f>ABS(C1479-ROUND(C1479,0))</f>
        <v>0</v>
      </c>
      <c r="I1479" s="60"/>
    </row>
    <row r="1480" spans="1:9" ht="12.75">
      <c r="A1480" s="73">
        <v>159</v>
      </c>
      <c r="B1480" s="61">
        <f>Obv!C24</f>
        <v>13</v>
      </c>
      <c r="C1480" s="61">
        <f>Obv!D24</f>
        <v>0</v>
      </c>
      <c r="D1480" s="61">
        <v>0</v>
      </c>
      <c r="E1480" s="61">
        <v>0</v>
      </c>
      <c r="F1480" s="61">
        <v>0</v>
      </c>
      <c r="G1480" s="59">
        <f>B1480/1000*C1480</f>
        <v>0</v>
      </c>
      <c r="H1480" s="59">
        <f>ABS(C1480-ROUND(C1480,0))</f>
        <v>0</v>
      </c>
      <c r="I1480" s="60"/>
    </row>
    <row r="1481" spans="1:9" ht="12.75">
      <c r="A1481" s="73">
        <v>159</v>
      </c>
      <c r="B1481" s="61">
        <f>Obv!C25</f>
        <v>14</v>
      </c>
      <c r="C1481" s="61">
        <f>Obv!D25</f>
        <v>0</v>
      </c>
      <c r="D1481" s="61">
        <v>0</v>
      </c>
      <c r="E1481" s="61">
        <v>0</v>
      </c>
      <c r="F1481" s="61">
        <v>0</v>
      </c>
      <c r="G1481" s="59">
        <f>B1481/1000*C1481</f>
        <v>0</v>
      </c>
      <c r="H1481" s="59">
        <f>ABS(C1481-ROUND(C1481,0))</f>
        <v>0</v>
      </c>
      <c r="I1481" s="60"/>
    </row>
    <row r="1482" spans="1:9" ht="12.75">
      <c r="A1482" s="73">
        <v>159</v>
      </c>
      <c r="B1482" s="61">
        <f>Obv!C26</f>
        <v>15</v>
      </c>
      <c r="C1482" s="61">
        <f>Obv!D26</f>
        <v>0</v>
      </c>
      <c r="D1482" s="61">
        <v>0</v>
      </c>
      <c r="E1482" s="61">
        <v>0</v>
      </c>
      <c r="F1482" s="61">
        <v>0</v>
      </c>
      <c r="G1482" s="59">
        <f>B1482/1000*C1482</f>
        <v>0</v>
      </c>
      <c r="H1482" s="59">
        <f>ABS(C1482-ROUND(C1482,0))</f>
        <v>0</v>
      </c>
      <c r="I1482" s="60"/>
    </row>
    <row r="1483" spans="1:9" ht="12.75">
      <c r="A1483" s="73">
        <v>159</v>
      </c>
      <c r="B1483" s="61">
        <f>Obv!C27</f>
        <v>16</v>
      </c>
      <c r="C1483" s="61">
        <f>Obv!D27</f>
        <v>0</v>
      </c>
      <c r="D1483" s="61">
        <v>0</v>
      </c>
      <c r="E1483" s="61">
        <v>0</v>
      </c>
      <c r="F1483" s="61">
        <v>0</v>
      </c>
      <c r="G1483" s="59">
        <f>B1483/1000*C1483</f>
        <v>0</v>
      </c>
      <c r="H1483" s="59">
        <f>ABS(C1483-ROUND(C1483,0))</f>
        <v>0</v>
      </c>
      <c r="I1483" s="60"/>
    </row>
    <row r="1484" spans="1:9" ht="12.75">
      <c r="A1484" s="73">
        <v>159</v>
      </c>
      <c r="B1484" s="61">
        <f>Obv!C28</f>
        <v>17</v>
      </c>
      <c r="C1484" s="61">
        <f>Obv!D28</f>
        <v>0</v>
      </c>
      <c r="D1484" s="61">
        <v>0</v>
      </c>
      <c r="E1484" s="61">
        <v>0</v>
      </c>
      <c r="F1484" s="61">
        <v>0</v>
      </c>
      <c r="G1484" s="59">
        <f>B1484/1000*C1484</f>
        <v>0</v>
      </c>
      <c r="H1484" s="59">
        <f>ABS(C1484-ROUND(C1484,0))</f>
        <v>0</v>
      </c>
      <c r="I1484" s="60"/>
    </row>
    <row r="1485" spans="1:9" ht="12.75">
      <c r="A1485" s="73">
        <v>159</v>
      </c>
      <c r="B1485" s="61">
        <f>Obv!C29</f>
        <v>18</v>
      </c>
      <c r="C1485" s="61">
        <f>Obv!D29</f>
        <v>0</v>
      </c>
      <c r="D1485" s="61">
        <v>0</v>
      </c>
      <c r="E1485" s="61">
        <v>0</v>
      </c>
      <c r="F1485" s="61">
        <v>0</v>
      </c>
      <c r="G1485" s="59">
        <f>B1485/1000*C1485</f>
        <v>0</v>
      </c>
      <c r="H1485" s="59">
        <f>ABS(C1485-ROUND(C1485,0))</f>
        <v>0</v>
      </c>
      <c r="I1485" s="60"/>
    </row>
    <row r="1486" spans="1:9" ht="12.75">
      <c r="A1486" s="73">
        <v>159</v>
      </c>
      <c r="B1486" s="61">
        <f>Obv!C30</f>
        <v>19</v>
      </c>
      <c r="C1486" s="61">
        <f>Obv!D30</f>
        <v>36010643</v>
      </c>
      <c r="D1486" s="61">
        <v>0</v>
      </c>
      <c r="E1486" s="61">
        <v>0</v>
      </c>
      <c r="F1486" s="61">
        <v>0</v>
      </c>
      <c r="G1486" s="59">
        <f>B1486/1000*C1486</f>
        <v>684202.21699999995</v>
      </c>
      <c r="H1486" s="59">
        <f>ABS(C1486-ROUND(C1486,0))</f>
        <v>0</v>
      </c>
      <c r="I1486" s="60"/>
    </row>
    <row r="1487" spans="1:9" ht="12.75">
      <c r="A1487" s="73">
        <v>159</v>
      </c>
      <c r="B1487" s="61">
        <f>Obv!C31</f>
        <v>20</v>
      </c>
      <c r="C1487" s="61">
        <f>Obv!D31</f>
        <v>0</v>
      </c>
      <c r="D1487" s="61">
        <v>0</v>
      </c>
      <c r="E1487" s="61">
        <v>0</v>
      </c>
      <c r="F1487" s="61">
        <v>0</v>
      </c>
      <c r="G1487" s="59">
        <f>B1487/1000*C1487</f>
        <v>0</v>
      </c>
      <c r="H1487" s="59">
        <f>ABS(C1487-ROUND(C1487,0))</f>
        <v>0</v>
      </c>
      <c r="I1487" s="60"/>
    </row>
    <row r="1488" spans="1:9" ht="12.75">
      <c r="A1488" s="73">
        <v>159</v>
      </c>
      <c r="B1488" s="61">
        <f>Obv!C32</f>
        <v>21</v>
      </c>
      <c r="C1488" s="61">
        <f>Obv!D32</f>
        <v>23124419</v>
      </c>
      <c r="D1488" s="61">
        <v>0</v>
      </c>
      <c r="E1488" s="61">
        <v>0</v>
      </c>
      <c r="F1488" s="61">
        <v>0</v>
      </c>
      <c r="G1488" s="59">
        <f>B1488/1000*C1488</f>
        <v>485612.79900000006</v>
      </c>
      <c r="H1488" s="59">
        <f>ABS(C1488-ROUND(C1488,0))</f>
        <v>0</v>
      </c>
      <c r="I1488" s="60"/>
    </row>
    <row r="1489" spans="1:9" ht="12.75">
      <c r="A1489" s="73">
        <v>159</v>
      </c>
      <c r="B1489" s="61">
        <f>Obv!C33</f>
        <v>22</v>
      </c>
      <c r="C1489" s="61">
        <f>Obv!D33</f>
        <v>2164326</v>
      </c>
      <c r="D1489" s="61">
        <v>0</v>
      </c>
      <c r="E1489" s="61">
        <v>0</v>
      </c>
      <c r="F1489" s="61">
        <v>0</v>
      </c>
      <c r="G1489" s="59">
        <f>B1489/1000*C1489</f>
        <v>47615.171999999999</v>
      </c>
      <c r="H1489" s="59">
        <f>ABS(C1489-ROUND(C1489,0))</f>
        <v>0</v>
      </c>
      <c r="I1489" s="60"/>
    </row>
    <row r="1490" spans="1:9" ht="12.75">
      <c r="A1490" s="73">
        <v>159</v>
      </c>
      <c r="B1490" s="61">
        <f>Obv!C34</f>
        <v>23</v>
      </c>
      <c r="C1490" s="61">
        <f>Obv!D34</f>
        <v>6303120</v>
      </c>
      <c r="D1490" s="61">
        <v>0</v>
      </c>
      <c r="E1490" s="61">
        <v>0</v>
      </c>
      <c r="F1490" s="61">
        <v>0</v>
      </c>
      <c r="G1490" s="59">
        <f>B1490/1000*C1490</f>
        <v>144971.76000000001</v>
      </c>
      <c r="H1490" s="59">
        <f>ABS(C1490-ROUND(C1490,0))</f>
        <v>0</v>
      </c>
      <c r="I1490" s="60"/>
    </row>
    <row r="1491" spans="1:9" ht="12.75">
      <c r="A1491" s="73">
        <v>159</v>
      </c>
      <c r="B1491" s="61">
        <f>Obv!C35</f>
        <v>24</v>
      </c>
      <c r="C1491" s="61">
        <f>Obv!D35</f>
        <v>7565072</v>
      </c>
      <c r="D1491" s="61">
        <v>0</v>
      </c>
      <c r="E1491" s="61">
        <v>0</v>
      </c>
      <c r="F1491" s="61">
        <v>0</v>
      </c>
      <c r="G1491" s="59">
        <f>B1491/1000*C1491</f>
        <v>181561.728</v>
      </c>
      <c r="H1491" s="59">
        <f>ABS(C1491-ROUND(C1491,0))</f>
        <v>0</v>
      </c>
      <c r="I1491" s="60"/>
    </row>
    <row r="1492" spans="1:9" ht="12.75">
      <c r="A1492" s="73">
        <v>159</v>
      </c>
      <c r="B1492" s="61">
        <f>Obv!C36</f>
        <v>25</v>
      </c>
      <c r="C1492" s="61">
        <f>Obv!D36</f>
        <v>707373</v>
      </c>
      <c r="D1492" s="61">
        <v>0</v>
      </c>
      <c r="E1492" s="61">
        <v>0</v>
      </c>
      <c r="F1492" s="61">
        <v>0</v>
      </c>
      <c r="G1492" s="59">
        <f>B1492/1000*C1492</f>
        <v>17684.325000000001</v>
      </c>
      <c r="H1492" s="59">
        <f>ABS(C1492-ROUND(C1492,0))</f>
        <v>0</v>
      </c>
      <c r="I1492" s="60"/>
    </row>
    <row r="1493" spans="1:9" ht="12.75">
      <c r="A1493" s="73">
        <v>159</v>
      </c>
      <c r="B1493" s="61">
        <f>Obv!C37</f>
        <v>26</v>
      </c>
      <c r="C1493" s="61">
        <f>Obv!D37</f>
        <v>1632984</v>
      </c>
      <c r="D1493" s="61">
        <v>0</v>
      </c>
      <c r="E1493" s="61">
        <v>0</v>
      </c>
      <c r="F1493" s="61">
        <v>0</v>
      </c>
      <c r="G1493" s="59">
        <f>B1493/1000*C1493</f>
        <v>42457.583999999995</v>
      </c>
      <c r="H1493" s="59">
        <f>ABS(C1493-ROUND(C1493,0))</f>
        <v>0</v>
      </c>
      <c r="I1493" s="60"/>
    </row>
    <row r="1494" spans="1:9" ht="12.75">
      <c r="A1494" s="73">
        <v>159</v>
      </c>
      <c r="B1494" s="61">
        <f>Obv!C38</f>
        <v>27</v>
      </c>
      <c r="C1494" s="61">
        <f>Obv!D38</f>
        <v>52810</v>
      </c>
      <c r="D1494" s="61">
        <v>0</v>
      </c>
      <c r="E1494" s="61">
        <v>0</v>
      </c>
      <c r="F1494" s="61">
        <v>0</v>
      </c>
      <c r="G1494" s="59">
        <f>B1494/1000*C1494</f>
        <v>1425.8699999999999</v>
      </c>
      <c r="H1494" s="59">
        <f>ABS(C1494-ROUND(C1494,0))</f>
        <v>0</v>
      </c>
      <c r="I1494" s="60"/>
    </row>
    <row r="1495" spans="1:9" ht="12.75">
      <c r="A1495" s="73">
        <v>159</v>
      </c>
      <c r="B1495" s="61">
        <f>Obv!C39</f>
        <v>28</v>
      </c>
      <c r="C1495" s="61">
        <f>Obv!D39</f>
        <v>4698734</v>
      </c>
      <c r="D1495" s="61">
        <v>0</v>
      </c>
      <c r="E1495" s="61">
        <v>0</v>
      </c>
      <c r="F1495" s="61">
        <v>0</v>
      </c>
      <c r="G1495" s="59">
        <f>B1495/1000*C1495</f>
        <v>131564.552</v>
      </c>
      <c r="H1495" s="59">
        <f>ABS(C1495-ROUND(C1495,0))</f>
        <v>0</v>
      </c>
      <c r="I1495" s="60"/>
    </row>
    <row r="1496" spans="1:9" ht="12.75">
      <c r="A1496" s="73">
        <v>159</v>
      </c>
      <c r="B1496" s="61">
        <f>Obv!C40</f>
        <v>29</v>
      </c>
      <c r="C1496" s="61">
        <f>Obv!D40</f>
        <v>7334156</v>
      </c>
      <c r="D1496" s="61">
        <v>0</v>
      </c>
      <c r="E1496" s="61">
        <v>0</v>
      </c>
      <c r="F1496" s="61">
        <v>0</v>
      </c>
      <c r="G1496" s="59">
        <f>B1496/1000*C1496</f>
        <v>212690.52400000001</v>
      </c>
      <c r="H1496" s="59">
        <f>ABS(C1496-ROUND(C1496,0))</f>
        <v>0</v>
      </c>
      <c r="I1496" s="60"/>
    </row>
    <row r="1497" spans="1:9" ht="12.75">
      <c r="A1497" s="73">
        <v>159</v>
      </c>
      <c r="B1497" s="61">
        <f>Obv!C41</f>
        <v>30</v>
      </c>
      <c r="C1497" s="61">
        <f>Obv!D41</f>
        <v>5552068</v>
      </c>
      <c r="D1497" s="61">
        <v>0</v>
      </c>
      <c r="E1497" s="61">
        <v>0</v>
      </c>
      <c r="F1497" s="61">
        <v>0</v>
      </c>
      <c r="G1497" s="59">
        <f>B1497/1000*C1497</f>
        <v>166562.04000000001</v>
      </c>
      <c r="H1497" s="59">
        <f>ABS(C1497-ROUND(C1497,0))</f>
        <v>0</v>
      </c>
      <c r="I1497" s="60"/>
    </row>
    <row r="1498" spans="1:9" ht="12.75">
      <c r="A1498" s="73">
        <v>159</v>
      </c>
      <c r="B1498" s="61">
        <f>Obv!C42</f>
        <v>31</v>
      </c>
      <c r="C1498" s="61">
        <f>Obv!D42</f>
        <v>0</v>
      </c>
      <c r="D1498" s="61">
        <v>0</v>
      </c>
      <c r="E1498" s="61">
        <v>0</v>
      </c>
      <c r="F1498" s="61">
        <v>0</v>
      </c>
      <c r="G1498" s="59">
        <f>B1498/1000*C1498</f>
        <v>0</v>
      </c>
      <c r="H1498" s="59">
        <f>ABS(C1498-ROUND(C1498,0))</f>
        <v>0</v>
      </c>
      <c r="I1498" s="60"/>
    </row>
    <row r="1499" spans="1:9" ht="12.75">
      <c r="A1499" s="73">
        <v>159</v>
      </c>
      <c r="B1499" s="61">
        <f>Obv!C43</f>
        <v>32</v>
      </c>
      <c r="C1499" s="61">
        <f>Obv!D43</f>
        <v>0</v>
      </c>
      <c r="D1499" s="61">
        <v>0</v>
      </c>
      <c r="E1499" s="61">
        <v>0</v>
      </c>
      <c r="F1499" s="61">
        <v>0</v>
      </c>
      <c r="G1499" s="59">
        <f>B1499/1000*C1499</f>
        <v>0</v>
      </c>
      <c r="H1499" s="59">
        <f>ABS(C1499-ROUND(C1499,0))</f>
        <v>0</v>
      </c>
      <c r="I1499" s="60"/>
    </row>
    <row r="1500" spans="1:9" ht="12.75">
      <c r="A1500" s="73">
        <v>159</v>
      </c>
      <c r="B1500" s="61">
        <f>Obv!C44</f>
        <v>33</v>
      </c>
      <c r="C1500" s="61">
        <f>Obv!D44</f>
        <v>0</v>
      </c>
      <c r="D1500" s="61">
        <v>0</v>
      </c>
      <c r="E1500" s="61">
        <v>0</v>
      </c>
      <c r="F1500" s="61">
        <v>0</v>
      </c>
      <c r="G1500" s="59">
        <f t="shared" si="53" ref="G1500:G1531">B1500/1000*C1500</f>
        <v>0</v>
      </c>
      <c r="H1500" s="59">
        <f t="shared" si="54" ref="H1500:H1531">ABS(C1500-ROUND(C1500,0))</f>
        <v>0</v>
      </c>
      <c r="I1500" s="60"/>
    </row>
    <row r="1501" spans="1:9" ht="12.75">
      <c r="A1501" s="73">
        <v>159</v>
      </c>
      <c r="B1501" s="61">
        <f>Obv!C45</f>
        <v>34</v>
      </c>
      <c r="C1501" s="61">
        <f>Obv!D45</f>
        <v>0</v>
      </c>
      <c r="D1501" s="61">
        <v>0</v>
      </c>
      <c r="E1501" s="61">
        <v>0</v>
      </c>
      <c r="F1501" s="61">
        <v>0</v>
      </c>
      <c r="G1501" s="59">
        <f>B1501/1000*C1501</f>
        <v>0</v>
      </c>
      <c r="H1501" s="59">
        <f>ABS(C1501-ROUND(C1501,0))</f>
        <v>0</v>
      </c>
      <c r="I1501" s="60"/>
    </row>
    <row r="1502" spans="1:9" ht="12.75">
      <c r="A1502" s="73">
        <v>159</v>
      </c>
      <c r="B1502" s="61">
        <f>Obv!C46</f>
        <v>35</v>
      </c>
      <c r="C1502" s="61">
        <f>Obv!D46</f>
        <v>5552068</v>
      </c>
      <c r="D1502" s="61">
        <v>0</v>
      </c>
      <c r="E1502" s="61">
        <v>0</v>
      </c>
      <c r="F1502" s="61">
        <v>0</v>
      </c>
      <c r="G1502" s="59">
        <f>B1502/1000*C1502</f>
        <v>194322.38000000001</v>
      </c>
      <c r="H1502" s="59">
        <f>ABS(C1502-ROUND(C1502,0))</f>
        <v>0</v>
      </c>
      <c r="I1502" s="60"/>
    </row>
    <row r="1503" spans="1:9" ht="12.75">
      <c r="A1503" s="73">
        <v>159</v>
      </c>
      <c r="B1503" s="61">
        <f>Obv!C47</f>
        <v>36</v>
      </c>
      <c r="C1503" s="61">
        <f>Obv!D47</f>
        <v>21955402</v>
      </c>
      <c r="D1503" s="61">
        <v>0</v>
      </c>
      <c r="E1503" s="61">
        <v>0</v>
      </c>
      <c r="F1503" s="61">
        <v>0</v>
      </c>
      <c r="G1503" s="59">
        <f>B1503/1000*C1503</f>
        <v>790394.47199999995</v>
      </c>
      <c r="H1503" s="59">
        <f>ABS(C1503-ROUND(C1503,0))</f>
        <v>0</v>
      </c>
      <c r="I1503" s="60"/>
    </row>
    <row r="1504" spans="1:9" ht="12.75">
      <c r="A1504" s="73">
        <v>159</v>
      </c>
      <c r="B1504" s="61">
        <f>Obv!C48</f>
        <v>37</v>
      </c>
      <c r="C1504" s="61">
        <f>Obv!D48</f>
        <v>4444900</v>
      </c>
      <c r="D1504" s="61">
        <v>0</v>
      </c>
      <c r="E1504" s="61">
        <v>0</v>
      </c>
      <c r="F1504" s="61">
        <v>0</v>
      </c>
      <c r="G1504" s="59">
        <f>B1504/1000*C1504</f>
        <v>164461.29999999999</v>
      </c>
      <c r="H1504" s="59">
        <f>ABS(C1504-ROUND(C1504,0))</f>
        <v>0</v>
      </c>
      <c r="I1504" s="60"/>
    </row>
    <row r="1505" spans="1:9" ht="12.75">
      <c r="A1505" s="73">
        <v>159</v>
      </c>
      <c r="B1505" s="61">
        <f>Obv!C49</f>
        <v>38</v>
      </c>
      <c r="C1505" s="61">
        <f>Obv!D49</f>
        <v>0</v>
      </c>
      <c r="D1505" s="61">
        <v>0</v>
      </c>
      <c r="E1505" s="61">
        <v>0</v>
      </c>
      <c r="F1505" s="61">
        <v>0</v>
      </c>
      <c r="G1505" s="59">
        <f>B1505/1000*C1505</f>
        <v>0</v>
      </c>
      <c r="H1505" s="59">
        <f>ABS(C1505-ROUND(C1505,0))</f>
        <v>0</v>
      </c>
      <c r="I1505" s="60"/>
    </row>
    <row r="1506" spans="1:9" ht="12.75">
      <c r="A1506" s="73">
        <v>159</v>
      </c>
      <c r="B1506" s="61">
        <f>Obv!C50</f>
        <v>39</v>
      </c>
      <c r="C1506" s="61">
        <f>Obv!D50</f>
        <v>0</v>
      </c>
      <c r="D1506" s="61">
        <v>0</v>
      </c>
      <c r="E1506" s="61">
        <v>0</v>
      </c>
      <c r="F1506" s="61">
        <v>0</v>
      </c>
      <c r="G1506" s="59">
        <f>B1506/1000*C1506</f>
        <v>0</v>
      </c>
      <c r="H1506" s="59">
        <f>ABS(C1506-ROUND(C1506,0))</f>
        <v>0</v>
      </c>
      <c r="I1506" s="60"/>
    </row>
    <row r="1507" spans="1:9" ht="12.75">
      <c r="A1507" s="73">
        <v>159</v>
      </c>
      <c r="B1507" s="61">
        <f>Obv!C51</f>
        <v>40</v>
      </c>
      <c r="C1507" s="61">
        <f>Obv!D51</f>
        <v>0</v>
      </c>
      <c r="D1507" s="61">
        <v>0</v>
      </c>
      <c r="E1507" s="61">
        <v>0</v>
      </c>
      <c r="F1507" s="61">
        <v>0</v>
      </c>
      <c r="G1507" s="59">
        <f>B1507/1000*C1507</f>
        <v>0</v>
      </c>
      <c r="H1507" s="59">
        <f>ABS(C1507-ROUND(C1507,0))</f>
        <v>0</v>
      </c>
      <c r="I1507" s="60"/>
    </row>
    <row r="1508" spans="1:9" ht="12.75">
      <c r="A1508" s="73">
        <v>159</v>
      </c>
      <c r="B1508" s="61">
        <f>Obv!C52</f>
        <v>41</v>
      </c>
      <c r="C1508" s="61">
        <f>Obv!D52</f>
        <v>0</v>
      </c>
      <c r="D1508" s="61">
        <v>0</v>
      </c>
      <c r="E1508" s="61">
        <v>0</v>
      </c>
      <c r="F1508" s="61">
        <v>0</v>
      </c>
      <c r="G1508" s="59">
        <f>B1508/1000*C1508</f>
        <v>0</v>
      </c>
      <c r="H1508" s="59">
        <f>ABS(C1508-ROUND(C1508,0))</f>
        <v>0</v>
      </c>
      <c r="I1508" s="60"/>
    </row>
    <row r="1509" spans="1:9" ht="12.75">
      <c r="A1509" s="73">
        <v>159</v>
      </c>
      <c r="B1509" s="61">
        <f>Obv!C53</f>
        <v>42</v>
      </c>
      <c r="C1509" s="61">
        <f>Obv!D53</f>
        <v>0</v>
      </c>
      <c r="D1509" s="61">
        <v>0</v>
      </c>
      <c r="E1509" s="61">
        <v>0</v>
      </c>
      <c r="F1509" s="61">
        <v>0</v>
      </c>
      <c r="G1509" s="59">
        <f>B1509/1000*C1509</f>
        <v>0</v>
      </c>
      <c r="H1509" s="59">
        <f>ABS(C1509-ROUND(C1509,0))</f>
        <v>0</v>
      </c>
      <c r="I1509" s="60"/>
    </row>
    <row r="1510" spans="1:9" ht="12.75">
      <c r="A1510" s="73">
        <v>159</v>
      </c>
      <c r="B1510" s="61">
        <f>Obv!C54</f>
        <v>43</v>
      </c>
      <c r="C1510" s="61">
        <f>Obv!D54</f>
        <v>2661439</v>
      </c>
      <c r="D1510" s="61">
        <v>0</v>
      </c>
      <c r="E1510" s="61">
        <v>0</v>
      </c>
      <c r="F1510" s="61">
        <v>0</v>
      </c>
      <c r="G1510" s="59">
        <f>B1510/1000*C1510</f>
        <v>114441.87699999999</v>
      </c>
      <c r="H1510" s="59">
        <f>ABS(C1510-ROUND(C1510,0))</f>
        <v>0</v>
      </c>
      <c r="I1510" s="60"/>
    </row>
    <row r="1511" spans="1:9" ht="12.75">
      <c r="A1511" s="73">
        <v>159</v>
      </c>
      <c r="B1511" s="61">
        <f>Obv!C55</f>
        <v>44</v>
      </c>
      <c r="C1511" s="61">
        <f>Obv!D55</f>
        <v>0</v>
      </c>
      <c r="D1511" s="61">
        <v>0</v>
      </c>
      <c r="E1511" s="61">
        <v>0</v>
      </c>
      <c r="F1511" s="61">
        <v>0</v>
      </c>
      <c r="G1511" s="59">
        <f>B1511/1000*C1511</f>
        <v>0</v>
      </c>
      <c r="H1511" s="59">
        <f>ABS(C1511-ROUND(C1511,0))</f>
        <v>0</v>
      </c>
      <c r="I1511" s="60"/>
    </row>
    <row r="1512" spans="1:9" ht="12.75">
      <c r="A1512" s="73">
        <v>159</v>
      </c>
      <c r="B1512" s="61">
        <f>Obv!C56</f>
        <v>45</v>
      </c>
      <c r="C1512" s="61">
        <f>Obv!D56</f>
        <v>0</v>
      </c>
      <c r="D1512" s="61">
        <v>0</v>
      </c>
      <c r="E1512" s="61">
        <v>0</v>
      </c>
      <c r="F1512" s="61">
        <v>0</v>
      </c>
      <c r="G1512" s="59">
        <f>B1512/1000*C1512</f>
        <v>0</v>
      </c>
      <c r="H1512" s="59">
        <f>ABS(C1512-ROUND(C1512,0))</f>
        <v>0</v>
      </c>
      <c r="I1512" s="60"/>
    </row>
    <row r="1513" spans="1:9" ht="12.75">
      <c r="A1513" s="73">
        <v>159</v>
      </c>
      <c r="B1513" s="61">
        <f>Obv!C57</f>
        <v>46</v>
      </c>
      <c r="C1513" s="61">
        <f>Obv!D57</f>
        <v>0</v>
      </c>
      <c r="D1513" s="61">
        <v>0</v>
      </c>
      <c r="E1513" s="61">
        <v>0</v>
      </c>
      <c r="F1513" s="61">
        <v>0</v>
      </c>
      <c r="G1513" s="59">
        <f>B1513/1000*C1513</f>
        <v>0</v>
      </c>
      <c r="H1513" s="59">
        <f>ABS(C1513-ROUND(C1513,0))</f>
        <v>0</v>
      </c>
      <c r="I1513" s="60"/>
    </row>
    <row r="1514" spans="1:9" ht="12.75">
      <c r="A1514" s="73">
        <v>159</v>
      </c>
      <c r="B1514" s="61">
        <f>Obv!C58</f>
        <v>47</v>
      </c>
      <c r="C1514" s="61">
        <f>Obv!D58</f>
        <v>0</v>
      </c>
      <c r="D1514" s="61">
        <v>0</v>
      </c>
      <c r="E1514" s="61">
        <v>0</v>
      </c>
      <c r="F1514" s="61">
        <v>0</v>
      </c>
      <c r="G1514" s="59">
        <f>B1514/1000*C1514</f>
        <v>0</v>
      </c>
      <c r="H1514" s="59">
        <f>ABS(C1514-ROUND(C1514,0))</f>
        <v>0</v>
      </c>
      <c r="I1514" s="60"/>
    </row>
    <row r="1515" spans="1:9" ht="12.75">
      <c r="A1515" s="73">
        <v>159</v>
      </c>
      <c r="B1515" s="61">
        <f>Obv!C59</f>
        <v>48</v>
      </c>
      <c r="C1515" s="61">
        <f>Obv!D59</f>
        <v>0</v>
      </c>
      <c r="D1515" s="61">
        <v>0</v>
      </c>
      <c r="E1515" s="61">
        <v>0</v>
      </c>
      <c r="F1515" s="61">
        <v>0</v>
      </c>
      <c r="G1515" s="59">
        <f>B1515/1000*C1515</f>
        <v>0</v>
      </c>
      <c r="H1515" s="59">
        <f>ABS(C1515-ROUND(C1515,0))</f>
        <v>0</v>
      </c>
      <c r="I1515" s="60"/>
    </row>
    <row r="1516" spans="1:9" ht="12.75">
      <c r="A1516" s="73">
        <v>159</v>
      </c>
      <c r="B1516" s="61">
        <f>Obv!C60</f>
        <v>49</v>
      </c>
      <c r="C1516" s="61">
        <f>Obv!D60</f>
        <v>2562325</v>
      </c>
      <c r="D1516" s="61">
        <v>0</v>
      </c>
      <c r="E1516" s="61">
        <v>0</v>
      </c>
      <c r="F1516" s="61">
        <v>0</v>
      </c>
      <c r="G1516" s="59">
        <f>B1516/1000*C1516</f>
        <v>125553.925</v>
      </c>
      <c r="H1516" s="59">
        <f>ABS(C1516-ROUND(C1516,0))</f>
        <v>0</v>
      </c>
      <c r="I1516" s="60"/>
    </row>
    <row r="1517" spans="1:9" ht="12.75">
      <c r="A1517" s="73">
        <v>159</v>
      </c>
      <c r="B1517" s="61">
        <f>Obv!C61</f>
        <v>50</v>
      </c>
      <c r="C1517" s="61">
        <f>Obv!D61</f>
        <v>2050423</v>
      </c>
      <c r="D1517" s="61">
        <v>0</v>
      </c>
      <c r="E1517" s="61">
        <v>0</v>
      </c>
      <c r="F1517" s="61">
        <v>0</v>
      </c>
      <c r="G1517" s="59">
        <f>B1517/1000*C1517</f>
        <v>102521.15000000001</v>
      </c>
      <c r="H1517" s="59">
        <f>ABS(C1517-ROUND(C1517,0))</f>
        <v>0</v>
      </c>
      <c r="I1517" s="60"/>
    </row>
    <row r="1518" spans="1:9" ht="12.75">
      <c r="A1518" s="73">
        <v>159</v>
      </c>
      <c r="B1518" s="61">
        <f>Obv!C62</f>
        <v>51</v>
      </c>
      <c r="C1518" s="61">
        <f>Obv!D62</f>
        <v>432857</v>
      </c>
      <c r="D1518" s="61">
        <v>0</v>
      </c>
      <c r="E1518" s="61">
        <v>0</v>
      </c>
      <c r="F1518" s="61">
        <v>0</v>
      </c>
      <c r="G1518" s="59">
        <f>B1518/1000*C1518</f>
        <v>22075.706999999999</v>
      </c>
      <c r="H1518" s="59">
        <f>ABS(C1518-ROUND(C1518,0))</f>
        <v>0</v>
      </c>
      <c r="I1518" s="60"/>
    </row>
    <row r="1519" spans="1:9" ht="12.75">
      <c r="A1519" s="73">
        <v>159</v>
      </c>
      <c r="B1519" s="61">
        <f>Obv!C63</f>
        <v>52</v>
      </c>
      <c r="C1519" s="61">
        <f>Obv!D63</f>
        <v>0</v>
      </c>
      <c r="D1519" s="61">
        <v>0</v>
      </c>
      <c r="E1519" s="61">
        <v>0</v>
      </c>
      <c r="F1519" s="61">
        <v>0</v>
      </c>
      <c r="G1519" s="59">
        <f>B1519/1000*C1519</f>
        <v>0</v>
      </c>
      <c r="H1519" s="59">
        <f>ABS(C1519-ROUND(C1519,0))</f>
        <v>0</v>
      </c>
      <c r="I1519" s="60"/>
    </row>
    <row r="1520" spans="1:9" ht="12.75">
      <c r="A1520" s="73">
        <v>159</v>
      </c>
      <c r="B1520" s="61">
        <f>Obv!C64</f>
        <v>53</v>
      </c>
      <c r="C1520" s="61">
        <f>Obv!D64</f>
        <v>79045</v>
      </c>
      <c r="D1520" s="61">
        <v>0</v>
      </c>
      <c r="E1520" s="61">
        <v>0</v>
      </c>
      <c r="F1520" s="61">
        <v>0</v>
      </c>
      <c r="G1520" s="59">
        <f>B1520/1000*C1520</f>
        <v>4189.3850000000002</v>
      </c>
      <c r="H1520" s="59">
        <f>ABS(C1520-ROUND(C1520,0))</f>
        <v>0</v>
      </c>
      <c r="I1520" s="60"/>
    </row>
    <row r="1521" spans="1:9" ht="12.75">
      <c r="A1521" s="73">
        <v>159</v>
      </c>
      <c r="B1521" s="61">
        <f>Obv!C65</f>
        <v>54</v>
      </c>
      <c r="C1521" s="61">
        <f>Obv!D65</f>
        <v>50594</v>
      </c>
      <c r="D1521" s="61">
        <v>0</v>
      </c>
      <c r="E1521" s="61">
        <v>0</v>
      </c>
      <c r="F1521" s="61">
        <v>0</v>
      </c>
      <c r="G1521" s="59">
        <f>B1521/1000*C1521</f>
        <v>2732.076</v>
      </c>
      <c r="H1521" s="59">
        <f>ABS(C1521-ROUND(C1521,0))</f>
        <v>0</v>
      </c>
      <c r="I1521" s="60"/>
    </row>
    <row r="1522" spans="1:9" ht="12.75">
      <c r="A1522" s="73">
        <v>159</v>
      </c>
      <c r="B1522" s="61">
        <f>Obv!C66</f>
        <v>55</v>
      </c>
      <c r="C1522" s="61">
        <f>Obv!D66</f>
        <v>9789</v>
      </c>
      <c r="D1522" s="61">
        <v>0</v>
      </c>
      <c r="E1522" s="61">
        <v>0</v>
      </c>
      <c r="F1522" s="61">
        <v>0</v>
      </c>
      <c r="G1522" s="59">
        <f>B1522/1000*C1522</f>
        <v>538.39499999999998</v>
      </c>
      <c r="H1522" s="59">
        <f>ABS(C1522-ROUND(C1522,0))</f>
        <v>0</v>
      </c>
      <c r="I1522" s="60"/>
    </row>
    <row r="1523" spans="1:9" ht="12.75">
      <c r="A1523" s="73">
        <v>159</v>
      </c>
      <c r="B1523" s="61">
        <f>Obv!C67</f>
        <v>56</v>
      </c>
      <c r="C1523" s="61">
        <f>Obv!D67</f>
        <v>11287</v>
      </c>
      <c r="D1523" s="61">
        <v>0</v>
      </c>
      <c r="E1523" s="61">
        <v>0</v>
      </c>
      <c r="F1523" s="61">
        <v>0</v>
      </c>
      <c r="G1523" s="59">
        <f>B1523/1000*C1523</f>
        <v>632.072</v>
      </c>
      <c r="H1523" s="59">
        <f>ABS(C1523-ROUND(C1523,0))</f>
        <v>0</v>
      </c>
      <c r="I1523" s="60"/>
    </row>
    <row r="1524" spans="1:9" ht="12.75">
      <c r="A1524" s="73">
        <v>159</v>
      </c>
      <c r="B1524" s="61">
        <f>Obv!C68</f>
        <v>57</v>
      </c>
      <c r="C1524" s="61">
        <f>Obv!D68</f>
        <v>0</v>
      </c>
      <c r="D1524" s="61">
        <v>0</v>
      </c>
      <c r="E1524" s="61">
        <v>0</v>
      </c>
      <c r="F1524" s="61">
        <v>0</v>
      </c>
      <c r="G1524" s="59">
        <f>B1524/1000*C1524</f>
        <v>0</v>
      </c>
      <c r="H1524" s="59">
        <f>ABS(C1524-ROUND(C1524,0))</f>
        <v>0</v>
      </c>
      <c r="I1524" s="60"/>
    </row>
    <row r="1525" spans="1:9" ht="12.75">
      <c r="A1525" s="73">
        <v>159</v>
      </c>
      <c r="B1525" s="61">
        <f>Obv!C69</f>
        <v>58</v>
      </c>
      <c r="C1525" s="61">
        <f>Obv!D69</f>
        <v>29518</v>
      </c>
      <c r="D1525" s="61">
        <v>0</v>
      </c>
      <c r="E1525" s="61">
        <v>0</v>
      </c>
      <c r="F1525" s="61">
        <v>0</v>
      </c>
      <c r="G1525" s="59">
        <f>B1525/1000*C1525</f>
        <v>1712.0440000000001</v>
      </c>
      <c r="H1525" s="59">
        <f>ABS(C1525-ROUND(C1525,0))</f>
        <v>0</v>
      </c>
      <c r="I1525" s="60"/>
    </row>
    <row r="1526" spans="1:9" ht="12.75">
      <c r="A1526" s="73">
        <v>159</v>
      </c>
      <c r="B1526" s="61">
        <f>Obv!C70</f>
        <v>59</v>
      </c>
      <c r="C1526" s="61">
        <f>Obv!D70</f>
        <v>1272</v>
      </c>
      <c r="D1526" s="61">
        <v>0</v>
      </c>
      <c r="E1526" s="61">
        <v>0</v>
      </c>
      <c r="F1526" s="61">
        <v>0</v>
      </c>
      <c r="G1526" s="59">
        <f>B1526/1000*C1526</f>
        <v>75.048000000000002</v>
      </c>
      <c r="H1526" s="59">
        <f>ABS(C1526-ROUND(C1526,0))</f>
        <v>0</v>
      </c>
      <c r="I1526" s="60"/>
    </row>
    <row r="1527" spans="1:9" ht="12.75">
      <c r="A1527" s="73">
        <v>159</v>
      </c>
      <c r="B1527" s="61">
        <f>Obv!C71</f>
        <v>60</v>
      </c>
      <c r="C1527" s="61">
        <f>Obv!D71</f>
        <v>1272</v>
      </c>
      <c r="D1527" s="61">
        <v>0</v>
      </c>
      <c r="E1527" s="61">
        <v>0</v>
      </c>
      <c r="F1527" s="61">
        <v>0</v>
      </c>
      <c r="G1527" s="59">
        <f>B1527/1000*C1527</f>
        <v>76.319999999999993</v>
      </c>
      <c r="H1527" s="59">
        <f>ABS(C1527-ROUND(C1527,0))</f>
        <v>0</v>
      </c>
      <c r="I1527" s="60"/>
    </row>
    <row r="1528" spans="1:9" ht="12.75">
      <c r="A1528" s="73">
        <v>159</v>
      </c>
      <c r="B1528" s="61">
        <f>Obv!C72</f>
        <v>61</v>
      </c>
      <c r="C1528" s="61">
        <f>Obv!D72</f>
        <v>0</v>
      </c>
      <c r="D1528" s="61">
        <v>0</v>
      </c>
      <c r="E1528" s="61">
        <v>0</v>
      </c>
      <c r="F1528" s="61">
        <v>0</v>
      </c>
      <c r="G1528" s="59">
        <f>B1528/1000*C1528</f>
        <v>0</v>
      </c>
      <c r="H1528" s="59">
        <f>ABS(C1528-ROUND(C1528,0))</f>
        <v>0</v>
      </c>
      <c r="I1528" s="60"/>
    </row>
    <row r="1529" spans="1:9" ht="12.75">
      <c r="A1529" s="73">
        <v>159</v>
      </c>
      <c r="B1529" s="61">
        <f>Obv!C73</f>
        <v>62</v>
      </c>
      <c r="C1529" s="61">
        <f>Obv!D73</f>
        <v>0</v>
      </c>
      <c r="D1529" s="61">
        <v>0</v>
      </c>
      <c r="E1529" s="61">
        <v>0</v>
      </c>
      <c r="F1529" s="61">
        <v>0</v>
      </c>
      <c r="G1529" s="59">
        <f>B1529/1000*C1529</f>
        <v>0</v>
      </c>
      <c r="H1529" s="59">
        <f>ABS(C1529-ROUND(C1529,0))</f>
        <v>0</v>
      </c>
      <c r="I1529" s="60"/>
    </row>
    <row r="1530" spans="1:9" ht="12.75">
      <c r="A1530" s="73">
        <v>159</v>
      </c>
      <c r="B1530" s="61">
        <f>Obv!C74</f>
        <v>63</v>
      </c>
      <c r="C1530" s="61">
        <f>Obv!D74</f>
        <v>0</v>
      </c>
      <c r="D1530" s="61">
        <v>0</v>
      </c>
      <c r="E1530" s="61">
        <v>0</v>
      </c>
      <c r="F1530" s="61">
        <v>0</v>
      </c>
      <c r="G1530" s="59">
        <f>B1530/1000*C1530</f>
        <v>0</v>
      </c>
      <c r="H1530" s="59">
        <f>ABS(C1530-ROUND(C1530,0))</f>
        <v>0</v>
      </c>
      <c r="I1530" s="60"/>
    </row>
    <row r="1531" spans="1:9" ht="12.75">
      <c r="A1531" s="73">
        <v>159</v>
      </c>
      <c r="B1531" s="61">
        <f>Obv!C75</f>
        <v>64</v>
      </c>
      <c r="C1531" s="61">
        <f>Obv!D75</f>
        <v>25039</v>
      </c>
      <c r="D1531" s="61">
        <v>0</v>
      </c>
      <c r="E1531" s="61">
        <v>0</v>
      </c>
      <c r="F1531" s="61">
        <v>0</v>
      </c>
      <c r="G1531" s="59">
        <f>B1531/1000*C1531</f>
        <v>1602.4960000000001</v>
      </c>
      <c r="H1531" s="59">
        <f>ABS(C1531-ROUND(C1531,0))</f>
        <v>0</v>
      </c>
      <c r="I1531" s="60"/>
    </row>
    <row r="1532" spans="1:9" ht="12.75">
      <c r="A1532" s="73">
        <v>159</v>
      </c>
      <c r="B1532" s="61">
        <f>Obv!C76</f>
        <v>65</v>
      </c>
      <c r="C1532" s="61">
        <f>Obv!D76</f>
        <v>20763</v>
      </c>
      <c r="D1532" s="61">
        <v>0</v>
      </c>
      <c r="E1532" s="61">
        <v>0</v>
      </c>
      <c r="F1532" s="61">
        <v>0</v>
      </c>
      <c r="G1532" s="59">
        <f t="shared" si="55" ref="G1532:G1561">B1532/1000*C1532</f>
        <v>1349.595</v>
      </c>
      <c r="H1532" s="59">
        <f t="shared" si="56" ref="H1532:H1561">ABS(C1532-ROUND(C1532,0))</f>
        <v>0</v>
      </c>
      <c r="I1532" s="60"/>
    </row>
    <row r="1533" spans="1:9" ht="12.75">
      <c r="A1533" s="73">
        <v>159</v>
      </c>
      <c r="B1533" s="61">
        <f>Obv!C77</f>
        <v>66</v>
      </c>
      <c r="C1533" s="61">
        <f>Obv!D77</f>
        <v>3601</v>
      </c>
      <c r="D1533" s="61">
        <v>0</v>
      </c>
      <c r="E1533" s="61">
        <v>0</v>
      </c>
      <c r="F1533" s="61">
        <v>0</v>
      </c>
      <c r="G1533" s="59">
        <f>B1533/1000*C1533</f>
        <v>237.66600000000003</v>
      </c>
      <c r="H1533" s="59">
        <f>ABS(C1533-ROUND(C1533,0))</f>
        <v>0</v>
      </c>
      <c r="I1533" s="60"/>
    </row>
    <row r="1534" spans="1:9" ht="12.75">
      <c r="A1534" s="73">
        <v>159</v>
      </c>
      <c r="B1534" s="61">
        <f>Obv!C78</f>
        <v>67</v>
      </c>
      <c r="C1534" s="61">
        <f>Obv!D78</f>
        <v>0</v>
      </c>
      <c r="D1534" s="61">
        <v>0</v>
      </c>
      <c r="E1534" s="61">
        <v>0</v>
      </c>
      <c r="F1534" s="61">
        <v>0</v>
      </c>
      <c r="G1534" s="59">
        <f>B1534/1000*C1534</f>
        <v>0</v>
      </c>
      <c r="H1534" s="59">
        <f>ABS(C1534-ROUND(C1534,0))</f>
        <v>0</v>
      </c>
      <c r="I1534" s="60"/>
    </row>
    <row r="1535" spans="1:9" ht="12.75">
      <c r="A1535" s="73">
        <v>159</v>
      </c>
      <c r="B1535" s="61">
        <f>Obv!C79</f>
        <v>68</v>
      </c>
      <c r="C1535" s="61">
        <f>Obv!D79</f>
        <v>675</v>
      </c>
      <c r="D1535" s="61">
        <v>0</v>
      </c>
      <c r="E1535" s="61">
        <v>0</v>
      </c>
      <c r="F1535" s="61">
        <v>0</v>
      </c>
      <c r="G1535" s="59">
        <f>B1535/1000*C1535</f>
        <v>45.900000000000006</v>
      </c>
      <c r="H1535" s="59">
        <f>ABS(C1535-ROUND(C1535,0))</f>
        <v>0</v>
      </c>
      <c r="I1535" s="60"/>
    </row>
    <row r="1536" spans="1:9" ht="12.75">
      <c r="A1536" s="73">
        <v>159</v>
      </c>
      <c r="B1536" s="61">
        <f>Obv!C80</f>
        <v>69</v>
      </c>
      <c r="C1536" s="61">
        <f>Obv!D80</f>
        <v>22209</v>
      </c>
      <c r="D1536" s="61">
        <v>0</v>
      </c>
      <c r="E1536" s="61">
        <v>0</v>
      </c>
      <c r="F1536" s="61">
        <v>0</v>
      </c>
      <c r="G1536" s="59">
        <f>B1536/1000*C1536</f>
        <v>1532.4210000000001</v>
      </c>
      <c r="H1536" s="59">
        <f>ABS(C1536-ROUND(C1536,0))</f>
        <v>0</v>
      </c>
      <c r="I1536" s="60"/>
    </row>
    <row r="1537" spans="1:9" ht="12.75">
      <c r="A1537" s="73">
        <v>159</v>
      </c>
      <c r="B1537" s="61">
        <f>Obv!C81</f>
        <v>70</v>
      </c>
      <c r="C1537" s="61">
        <f>Obv!D81</f>
        <v>0</v>
      </c>
      <c r="D1537" s="61">
        <v>0</v>
      </c>
      <c r="E1537" s="61">
        <v>0</v>
      </c>
      <c r="F1537" s="61">
        <v>0</v>
      </c>
      <c r="G1537" s="59">
        <f>B1537/1000*C1537</f>
        <v>0</v>
      </c>
      <c r="H1537" s="59">
        <f>ABS(C1537-ROUND(C1537,0))</f>
        <v>0</v>
      </c>
      <c r="I1537" s="60"/>
    </row>
    <row r="1538" spans="1:9" ht="12.75">
      <c r="A1538" s="73">
        <v>159</v>
      </c>
      <c r="B1538" s="61">
        <f>Obv!C82</f>
        <v>71</v>
      </c>
      <c r="C1538" s="61">
        <f>Obv!D82</f>
        <v>0</v>
      </c>
      <c r="D1538" s="61">
        <v>0</v>
      </c>
      <c r="E1538" s="61">
        <v>0</v>
      </c>
      <c r="F1538" s="61">
        <v>0</v>
      </c>
      <c r="G1538" s="59">
        <f>B1538/1000*C1538</f>
        <v>0</v>
      </c>
      <c r="H1538" s="59">
        <f>ABS(C1538-ROUND(C1538,0))</f>
        <v>0</v>
      </c>
      <c r="I1538" s="60"/>
    </row>
    <row r="1539" spans="1:9" ht="12.75">
      <c r="A1539" s="73">
        <v>159</v>
      </c>
      <c r="B1539" s="61">
        <f>Obv!C83</f>
        <v>72</v>
      </c>
      <c r="C1539" s="61">
        <f>Obv!D83</f>
        <v>0</v>
      </c>
      <c r="D1539" s="61">
        <v>0</v>
      </c>
      <c r="E1539" s="61">
        <v>0</v>
      </c>
      <c r="F1539" s="61">
        <v>0</v>
      </c>
      <c r="G1539" s="59">
        <f>B1539/1000*C1539</f>
        <v>0</v>
      </c>
      <c r="H1539" s="59">
        <f>ABS(C1539-ROUND(C1539,0))</f>
        <v>0</v>
      </c>
      <c r="I1539" s="60"/>
    </row>
    <row r="1540" spans="1:9" ht="12.75">
      <c r="A1540" s="73">
        <v>159</v>
      </c>
      <c r="B1540" s="61">
        <f>Obv!C84</f>
        <v>73</v>
      </c>
      <c r="C1540" s="61">
        <f>Obv!D84</f>
        <v>22209</v>
      </c>
      <c r="D1540" s="61">
        <v>0</v>
      </c>
      <c r="E1540" s="61">
        <v>0</v>
      </c>
      <c r="F1540" s="61">
        <v>0</v>
      </c>
      <c r="G1540" s="59">
        <f>B1540/1000*C1540</f>
        <v>1621.2569999999998</v>
      </c>
      <c r="H1540" s="59">
        <f>ABS(C1540-ROUND(C1540,0))</f>
        <v>0</v>
      </c>
      <c r="I1540" s="60"/>
    </row>
    <row r="1541" spans="1:9" ht="12.75">
      <c r="A1541" s="73">
        <v>159</v>
      </c>
      <c r="B1541" s="61">
        <f>Obv!C85</f>
        <v>74</v>
      </c>
      <c r="C1541" s="61">
        <f>Obv!D85</f>
        <v>0</v>
      </c>
      <c r="D1541" s="61">
        <v>0</v>
      </c>
      <c r="E1541" s="61">
        <v>0</v>
      </c>
      <c r="F1541" s="61">
        <v>0</v>
      </c>
      <c r="G1541" s="59">
        <f>B1541/1000*C1541</f>
        <v>0</v>
      </c>
      <c r="H1541" s="59">
        <f>ABS(C1541-ROUND(C1541,0))</f>
        <v>0</v>
      </c>
      <c r="I1541" s="60"/>
    </row>
    <row r="1542" spans="1:9" ht="12.75">
      <c r="A1542" s="73">
        <v>159</v>
      </c>
      <c r="B1542" s="61">
        <f>Obv!C86</f>
        <v>75</v>
      </c>
      <c r="C1542" s="61">
        <f>Obv!D86</f>
        <v>0</v>
      </c>
      <c r="D1542" s="61">
        <v>0</v>
      </c>
      <c r="E1542" s="61">
        <v>0</v>
      </c>
      <c r="F1542" s="61">
        <v>0</v>
      </c>
      <c r="G1542" s="59">
        <f>B1542/1000*C1542</f>
        <v>0</v>
      </c>
      <c r="H1542" s="59">
        <f>ABS(C1542-ROUND(C1542,0))</f>
        <v>0</v>
      </c>
      <c r="I1542" s="60"/>
    </row>
    <row r="1543" spans="1:9" ht="12.75">
      <c r="A1543" s="73">
        <v>159</v>
      </c>
      <c r="B1543" s="61">
        <f>Obv!C87</f>
        <v>76</v>
      </c>
      <c r="C1543" s="61">
        <f>Obv!D87</f>
        <v>0</v>
      </c>
      <c r="D1543" s="61">
        <v>0</v>
      </c>
      <c r="E1543" s="61">
        <v>0</v>
      </c>
      <c r="F1543" s="61">
        <v>0</v>
      </c>
      <c r="G1543" s="59">
        <f>B1543/1000*C1543</f>
        <v>0</v>
      </c>
      <c r="H1543" s="59">
        <f>ABS(C1543-ROUND(C1543,0))</f>
        <v>0</v>
      </c>
      <c r="I1543" s="60"/>
    </row>
    <row r="1544" spans="1:9" ht="12.75">
      <c r="A1544" s="73">
        <v>159</v>
      </c>
      <c r="B1544" s="61">
        <f>Obv!C88</f>
        <v>77</v>
      </c>
      <c r="C1544" s="61">
        <f>Obv!D88</f>
        <v>0</v>
      </c>
      <c r="D1544" s="61">
        <v>0</v>
      </c>
      <c r="E1544" s="61">
        <v>0</v>
      </c>
      <c r="F1544" s="61">
        <v>0</v>
      </c>
      <c r="G1544" s="59">
        <f>B1544/1000*C1544</f>
        <v>0</v>
      </c>
      <c r="H1544" s="59">
        <f>ABS(C1544-ROUND(C1544,0))</f>
        <v>0</v>
      </c>
      <c r="I1544" s="60"/>
    </row>
    <row r="1545" spans="1:9" ht="12.75">
      <c r="A1545" s="73">
        <v>159</v>
      </c>
      <c r="B1545" s="61">
        <f>Obv!C89</f>
        <v>78</v>
      </c>
      <c r="C1545" s="61">
        <f>Obv!D89</f>
        <v>0</v>
      </c>
      <c r="D1545" s="61">
        <v>0</v>
      </c>
      <c r="E1545" s="61">
        <v>0</v>
      </c>
      <c r="F1545" s="61">
        <v>0</v>
      </c>
      <c r="G1545" s="59">
        <f>B1545/1000*C1545</f>
        <v>0</v>
      </c>
      <c r="H1545" s="59">
        <f>ABS(C1545-ROUND(C1545,0))</f>
        <v>0</v>
      </c>
      <c r="I1545" s="60"/>
    </row>
    <row r="1546" spans="1:9" ht="12.75">
      <c r="A1546" s="73">
        <v>159</v>
      </c>
      <c r="B1546" s="61">
        <f>Obv!C90</f>
        <v>79</v>
      </c>
      <c r="C1546" s="61">
        <f>Obv!D90</f>
        <v>1783461</v>
      </c>
      <c r="D1546" s="61">
        <v>0</v>
      </c>
      <c r="E1546" s="61">
        <v>0</v>
      </c>
      <c r="F1546" s="61">
        <v>0</v>
      </c>
      <c r="G1546" s="59">
        <f>B1546/1000*C1546</f>
        <v>140893.41899999999</v>
      </c>
      <c r="H1546" s="59">
        <f>ABS(C1546-ROUND(C1546,0))</f>
        <v>0</v>
      </c>
      <c r="I1546" s="60"/>
    </row>
    <row r="1547" spans="1:9" ht="12.75">
      <c r="A1547" s="73">
        <v>159</v>
      </c>
      <c r="B1547" s="61">
        <f>Obv!C91</f>
        <v>80</v>
      </c>
      <c r="C1547" s="61">
        <f>Obv!D91</f>
        <v>1105675</v>
      </c>
      <c r="D1547" s="61">
        <v>0</v>
      </c>
      <c r="E1547" s="61">
        <v>0</v>
      </c>
      <c r="F1547" s="61">
        <v>0</v>
      </c>
      <c r="G1547" s="59">
        <f>B1547/1000*C1547</f>
        <v>88454</v>
      </c>
      <c r="H1547" s="59">
        <f>ABS(C1547-ROUND(C1547,0))</f>
        <v>0</v>
      </c>
      <c r="I1547" s="60"/>
    </row>
    <row r="1548" spans="1:9" ht="12.75">
      <c r="A1548" s="73">
        <v>159</v>
      </c>
      <c r="B1548" s="61">
        <f>Obv!C92</f>
        <v>81</v>
      </c>
      <c r="C1548" s="61">
        <f>Obv!D92</f>
        <v>74898</v>
      </c>
      <c r="D1548" s="61">
        <v>0</v>
      </c>
      <c r="E1548" s="61">
        <v>0</v>
      </c>
      <c r="F1548" s="61">
        <v>0</v>
      </c>
      <c r="G1548" s="59">
        <f>B1548/1000*C1548</f>
        <v>6066.7380000000003</v>
      </c>
      <c r="H1548" s="59">
        <f>ABS(C1548-ROUND(C1548,0))</f>
        <v>0</v>
      </c>
      <c r="I1548" s="60"/>
    </row>
    <row r="1549" spans="1:9" ht="12.75">
      <c r="A1549" s="73">
        <v>159</v>
      </c>
      <c r="B1549" s="61">
        <f>Obv!C93</f>
        <v>82</v>
      </c>
      <c r="C1549" s="61">
        <f>Obv!D93</f>
        <v>12500</v>
      </c>
      <c r="D1549" s="61">
        <v>0</v>
      </c>
      <c r="E1549" s="61">
        <v>0</v>
      </c>
      <c r="F1549" s="61">
        <v>0</v>
      </c>
      <c r="G1549" s="59">
        <f>B1549/1000*C1549</f>
        <v>1025</v>
      </c>
      <c r="H1549" s="59">
        <f>ABS(C1549-ROUND(C1549,0))</f>
        <v>0</v>
      </c>
      <c r="I1549" s="60"/>
    </row>
    <row r="1550" spans="1:9" ht="12.75">
      <c r="A1550" s="73">
        <v>159</v>
      </c>
      <c r="B1550" s="61">
        <f>Obv!C94</f>
        <v>83</v>
      </c>
      <c r="C1550" s="61">
        <f>Obv!D94</f>
        <v>590388</v>
      </c>
      <c r="D1550" s="61">
        <v>0</v>
      </c>
      <c r="E1550" s="61">
        <v>0</v>
      </c>
      <c r="F1550" s="61">
        <v>0</v>
      </c>
      <c r="G1550" s="59">
        <f>B1550/1000*C1550</f>
        <v>49002.204000000005</v>
      </c>
      <c r="H1550" s="59">
        <f>ABS(C1550-ROUND(C1550,0))</f>
        <v>0</v>
      </c>
      <c r="I1550" s="60"/>
    </row>
    <row r="1551" spans="1:9" ht="12.75">
      <c r="A1551" s="73">
        <v>159</v>
      </c>
      <c r="B1551" s="61">
        <f>Obv!C95</f>
        <v>84</v>
      </c>
      <c r="C1551" s="61">
        <f>Obv!D95</f>
        <v>0</v>
      </c>
      <c r="D1551" s="61">
        <v>0</v>
      </c>
      <c r="E1551" s="61">
        <v>0</v>
      </c>
      <c r="F1551" s="61">
        <v>0</v>
      </c>
      <c r="G1551" s="59">
        <f>B1551/1000*C1551</f>
        <v>0</v>
      </c>
      <c r="H1551" s="59">
        <f>ABS(C1551-ROUND(C1551,0))</f>
        <v>0</v>
      </c>
      <c r="I1551" s="60"/>
    </row>
    <row r="1552" spans="1:9" ht="12.75">
      <c r="A1552" s="73">
        <v>159</v>
      </c>
      <c r="B1552" s="61">
        <f>Obv!C96</f>
        <v>85</v>
      </c>
      <c r="C1552" s="61">
        <f>Obv!D96</f>
        <v>0</v>
      </c>
      <c r="D1552" s="61">
        <v>0</v>
      </c>
      <c r="E1552" s="61">
        <v>0</v>
      </c>
      <c r="F1552" s="61">
        <v>0</v>
      </c>
      <c r="G1552" s="59">
        <f>B1552/1000*C1552</f>
        <v>0</v>
      </c>
      <c r="H1552" s="59">
        <f>ABS(C1552-ROUND(C1552,0))</f>
        <v>0</v>
      </c>
      <c r="I1552" s="60"/>
    </row>
    <row r="1553" spans="1:9" ht="12.75">
      <c r="A1553" s="73">
        <v>159</v>
      </c>
      <c r="B1553" s="61">
        <f>Obv!C97</f>
        <v>86</v>
      </c>
      <c r="C1553" s="61">
        <f>Obv!D97</f>
        <v>0</v>
      </c>
      <c r="D1553" s="61">
        <v>0</v>
      </c>
      <c r="E1553" s="61">
        <v>0</v>
      </c>
      <c r="F1553" s="61">
        <v>0</v>
      </c>
      <c r="G1553" s="59">
        <f>B1553/1000*C1553</f>
        <v>0</v>
      </c>
      <c r="H1553" s="59">
        <f>ABS(C1553-ROUND(C1553,0))</f>
        <v>0</v>
      </c>
      <c r="I1553" s="60"/>
    </row>
    <row r="1554" spans="1:9" ht="12.75">
      <c r="A1554" s="73">
        <v>159</v>
      </c>
      <c r="B1554" s="61">
        <f>Obv!C98</f>
        <v>87</v>
      </c>
      <c r="C1554" s="61">
        <f>Obv!D98</f>
        <v>0</v>
      </c>
      <c r="D1554" s="61">
        <v>0</v>
      </c>
      <c r="E1554" s="61">
        <v>0</v>
      </c>
      <c r="F1554" s="61">
        <v>0</v>
      </c>
      <c r="G1554" s="59">
        <f>B1554/1000*C1554</f>
        <v>0</v>
      </c>
      <c r="H1554" s="59">
        <f>ABS(C1554-ROUND(C1554,0))</f>
        <v>0</v>
      </c>
      <c r="I1554" s="60"/>
    </row>
    <row r="1555" spans="1:9" ht="12.75">
      <c r="A1555" s="73">
        <v>159</v>
      </c>
      <c r="B1555" s="61">
        <f>Obv!C99</f>
        <v>88</v>
      </c>
      <c r="C1555" s="61">
        <f>Obv!D99</f>
        <v>0</v>
      </c>
      <c r="D1555" s="61">
        <v>0</v>
      </c>
      <c r="E1555" s="61">
        <v>0</v>
      </c>
      <c r="F1555" s="61">
        <v>0</v>
      </c>
      <c r="G1555" s="59">
        <f>B1555/1000*C1555</f>
        <v>0</v>
      </c>
      <c r="H1555" s="59">
        <f>ABS(C1555-ROUND(C1555,0))</f>
        <v>0</v>
      </c>
      <c r="I1555" s="60"/>
    </row>
    <row r="1556" spans="1:9" ht="12.75">
      <c r="A1556" s="73">
        <v>159</v>
      </c>
      <c r="B1556" s="61">
        <f>Obv!C100</f>
        <v>89</v>
      </c>
      <c r="C1556" s="61">
        <f>Obv!D100</f>
        <v>0</v>
      </c>
      <c r="D1556" s="61">
        <v>0</v>
      </c>
      <c r="E1556" s="61">
        <v>0</v>
      </c>
      <c r="F1556" s="61">
        <v>0</v>
      </c>
      <c r="G1556" s="59">
        <f>B1556/1000*C1556</f>
        <v>0</v>
      </c>
      <c r="H1556" s="59">
        <f>ABS(C1556-ROUND(C1556,0))</f>
        <v>0</v>
      </c>
      <c r="I1556" s="60"/>
    </row>
    <row r="1557" spans="1:9" ht="12.75">
      <c r="A1557" s="73">
        <v>159</v>
      </c>
      <c r="B1557" s="61">
        <f>Obv!C101</f>
        <v>90</v>
      </c>
      <c r="C1557" s="61">
        <f>Obv!D101</f>
        <v>17510502</v>
      </c>
      <c r="D1557" s="61">
        <v>0</v>
      </c>
      <c r="E1557" s="61">
        <v>0</v>
      </c>
      <c r="F1557" s="61">
        <v>0</v>
      </c>
      <c r="G1557" s="59">
        <f>B1557/1000*C1557</f>
        <v>1575945.1799999999</v>
      </c>
      <c r="H1557" s="59">
        <f>ABS(C1557-ROUND(C1557,0))</f>
        <v>0</v>
      </c>
      <c r="I1557" s="60"/>
    </row>
    <row r="1558" spans="1:9" ht="12.75">
      <c r="A1558" s="73">
        <v>159</v>
      </c>
      <c r="B1558" s="61">
        <f>Obv!C102</f>
        <v>91</v>
      </c>
      <c r="C1558" s="61">
        <f>Obv!D102</f>
        <v>0</v>
      </c>
      <c r="D1558" s="61">
        <v>0</v>
      </c>
      <c r="E1558" s="61">
        <v>0</v>
      </c>
      <c r="F1558" s="61">
        <v>0</v>
      </c>
      <c r="G1558" s="59">
        <f>B1558/1000*C1558</f>
        <v>0</v>
      </c>
      <c r="H1558" s="59">
        <f>ABS(C1558-ROUND(C1558,0))</f>
        <v>0</v>
      </c>
      <c r="I1558" s="60"/>
    </row>
    <row r="1559" spans="1:9" ht="12.75">
      <c r="A1559" s="73">
        <v>159</v>
      </c>
      <c r="B1559" s="61">
        <f>Obv!C103</f>
        <v>92</v>
      </c>
      <c r="C1559" s="61">
        <f>Obv!D103</f>
        <v>280369</v>
      </c>
      <c r="D1559" s="61">
        <v>0</v>
      </c>
      <c r="E1559" s="61">
        <v>0</v>
      </c>
      <c r="F1559" s="61">
        <v>0</v>
      </c>
      <c r="G1559" s="59">
        <f>B1559/1000*C1559</f>
        <v>25793.948</v>
      </c>
      <c r="H1559" s="59">
        <f>ABS(C1559-ROUND(C1559,0))</f>
        <v>0</v>
      </c>
      <c r="I1559" s="60"/>
    </row>
    <row r="1560" spans="1:9" ht="12.75">
      <c r="A1560" s="73">
        <v>159</v>
      </c>
      <c r="B1560" s="61">
        <f>Obv!C104</f>
        <v>93</v>
      </c>
      <c r="C1560" s="61">
        <f>Obv!D104</f>
        <v>264045</v>
      </c>
      <c r="D1560" s="61">
        <v>0</v>
      </c>
      <c r="E1560" s="61">
        <v>0</v>
      </c>
      <c r="F1560" s="61">
        <v>0</v>
      </c>
      <c r="G1560" s="59">
        <f>B1560/1000*C1560</f>
        <v>24556.185000000001</v>
      </c>
      <c r="H1560" s="59">
        <f>ABS(C1560-ROUND(C1560,0))</f>
        <v>0</v>
      </c>
      <c r="I1560" s="60"/>
    </row>
    <row r="1561" spans="1:9" ht="12.75">
      <c r="A1561" s="74">
        <v>159</v>
      </c>
      <c r="B1561" s="71">
        <f>Obv!C105</f>
        <v>94</v>
      </c>
      <c r="C1561" s="71">
        <f>Obv!D105</f>
        <v>16966088</v>
      </c>
      <c r="D1561" s="71">
        <v>0</v>
      </c>
      <c r="E1561" s="71">
        <v>0</v>
      </c>
      <c r="F1561" s="71">
        <v>0</v>
      </c>
      <c r="G1561" s="68">
        <f>B1561/1000*C1561</f>
        <v>1594812.2720000001</v>
      </c>
      <c r="H1561" s="68">
        <f>ABS(C1561-ROUND(C1561,0))</f>
        <v>0</v>
      </c>
      <c r="I1561" s="69"/>
    </row>
  </sheetData>
  <sheetProtection password="C79A" sheet="1" objects="1" scenarios="1"/>
  <pageMargins left="0.75" right="0.75" top="1" bottom="1" header="0.5" footer="0.5"/>
  <pageSetup orientation="portrait" paperSize="9"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10">
    <pageSetUpPr fitToPage="1"/>
  </sheetPr>
  <dimension ref="A1:H869"/>
  <sheetViews>
    <sheetView showGridLines="0" showRowColHeaders="0" workbookViewId="0" topLeftCell="A1">
      <pane ySplit="1" topLeftCell="A2" activePane="bottomLeft" state="frozen"/>
      <selection pane="topLeft" activeCell="A1" sqref="A1"/>
      <selection pane="bottomLeft" activeCell="A2" sqref="A2:H2"/>
    </sheetView>
  </sheetViews>
  <sheetFormatPr defaultColWidth="0" defaultRowHeight="12.75" zeroHeight="1"/>
  <cols>
    <col min="1" max="1" width="8.71428571428571" style="180" customWidth="1"/>
    <col min="2" max="2" width="25.7142857142857" style="180" customWidth="1"/>
    <col min="3" max="3" width="3.71428571428571" style="180" customWidth="1"/>
    <col min="4" max="4" width="8.71428571428571" style="180" customWidth="1"/>
    <col min="5" max="5" width="25.7142857142857" style="180" customWidth="1"/>
    <col min="6" max="6" width="3.71428571428571" style="180" customWidth="1"/>
    <col min="7" max="7" width="8.71428571428571" style="180" customWidth="1"/>
    <col min="8" max="8" width="25.7142857142857" style="180" customWidth="1"/>
    <col min="9" max="9" width="0.857142857142857" style="180" customWidth="1"/>
    <col min="10" max="16384" width="9.14285714285714" style="180" hidden="1"/>
  </cols>
  <sheetData>
    <row r="1" spans="1:8" ht="20.1" customHeight="1">
      <c r="A1" s="471" t="s">
        <v>3035</v>
      </c>
      <c r="B1" s="471"/>
      <c r="C1" s="471"/>
      <c r="D1" s="471"/>
      <c r="E1" s="471"/>
      <c r="F1" s="471"/>
      <c r="G1" s="471"/>
      <c r="H1" s="471"/>
    </row>
    <row r="2" spans="1:8" ht="45" customHeight="1">
      <c r="A2" s="485" t="s">
        <v>3036</v>
      </c>
      <c r="B2" s="486"/>
      <c r="C2" s="486"/>
      <c r="D2" s="486"/>
      <c r="E2" s="486"/>
      <c r="F2" s="486"/>
      <c r="G2" s="486"/>
      <c r="H2" s="487"/>
    </row>
    <row r="3" spans="1:8" ht="24" customHeight="1">
      <c r="A3" s="181" t="s">
        <v>3037</v>
      </c>
      <c r="B3" s="493" t="s">
        <v>3038</v>
      </c>
      <c r="C3" s="494"/>
      <c r="D3" s="494"/>
      <c r="E3" s="494"/>
      <c r="F3" s="494"/>
      <c r="G3" s="494"/>
      <c r="H3" s="495"/>
    </row>
    <row r="4" spans="1:8" ht="15" customHeight="1">
      <c r="A4" s="182">
        <v>11</v>
      </c>
      <c r="B4" s="472" t="s">
        <v>3039</v>
      </c>
      <c r="C4" s="473"/>
      <c r="D4" s="473"/>
      <c r="E4" s="473"/>
      <c r="F4" s="473"/>
      <c r="G4" s="473"/>
      <c r="H4" s="474"/>
    </row>
    <row r="5" spans="1:8" ht="15" customHeight="1">
      <c r="A5" s="183">
        <v>12</v>
      </c>
      <c r="B5" s="475" t="s">
        <v>3040</v>
      </c>
      <c r="C5" s="476"/>
      <c r="D5" s="476"/>
      <c r="E5" s="476"/>
      <c r="F5" s="476"/>
      <c r="G5" s="476"/>
      <c r="H5" s="477"/>
    </row>
    <row r="6" spans="1:8" ht="15" customHeight="1">
      <c r="A6" s="183">
        <v>21</v>
      </c>
      <c r="B6" s="475" t="s">
        <v>3041</v>
      </c>
      <c r="C6" s="476"/>
      <c r="D6" s="476"/>
      <c r="E6" s="476"/>
      <c r="F6" s="476"/>
      <c r="G6" s="476"/>
      <c r="H6" s="477"/>
    </row>
    <row r="7" spans="1:8" ht="15" customHeight="1">
      <c r="A7" s="183">
        <v>22</v>
      </c>
      <c r="B7" s="475" t="s">
        <v>3042</v>
      </c>
      <c r="C7" s="476"/>
      <c r="D7" s="476"/>
      <c r="E7" s="476"/>
      <c r="F7" s="476"/>
      <c r="G7" s="476"/>
      <c r="H7" s="477"/>
    </row>
    <row r="8" spans="1:8" ht="15" customHeight="1">
      <c r="A8" s="183">
        <v>23</v>
      </c>
      <c r="B8" s="475" t="s">
        <v>3043</v>
      </c>
      <c r="C8" s="476"/>
      <c r="D8" s="476"/>
      <c r="E8" s="476"/>
      <c r="F8" s="476"/>
      <c r="G8" s="476"/>
      <c r="H8" s="477"/>
    </row>
    <row r="9" spans="1:8" ht="27.75" customHeight="1">
      <c r="A9" s="183">
        <v>31</v>
      </c>
      <c r="B9" s="475" t="s">
        <v>133</v>
      </c>
      <c r="C9" s="476"/>
      <c r="D9" s="476"/>
      <c r="E9" s="476"/>
      <c r="F9" s="476"/>
      <c r="G9" s="476"/>
      <c r="H9" s="477"/>
    </row>
    <row r="10" spans="1:8" ht="15" customHeight="1">
      <c r="A10" s="183">
        <v>41</v>
      </c>
      <c r="B10" s="475" t="s">
        <v>134</v>
      </c>
      <c r="C10" s="476"/>
      <c r="D10" s="476"/>
      <c r="E10" s="476"/>
      <c r="F10" s="476"/>
      <c r="G10" s="476"/>
      <c r="H10" s="477"/>
    </row>
    <row r="11" spans="1:8" ht="15" customHeight="1">
      <c r="A11" s="184">
        <v>42</v>
      </c>
      <c r="B11" s="490" t="s">
        <v>135</v>
      </c>
      <c r="C11" s="491"/>
      <c r="D11" s="491"/>
      <c r="E11" s="491"/>
      <c r="F11" s="491"/>
      <c r="G11" s="491"/>
      <c r="H11" s="492"/>
    </row>
    <row r="12" spans="1:8" ht="5.1" customHeight="1">
      <c r="A12" s="185"/>
      <c r="B12" s="186"/>
      <c r="C12" s="187"/>
      <c r="D12" s="187"/>
      <c r="E12" s="187"/>
      <c r="F12" s="187"/>
      <c r="G12" s="187"/>
      <c r="H12" s="187"/>
    </row>
    <row r="13" spans="1:8" s="188" customFormat="1" ht="38.25" customHeight="1">
      <c r="A13" s="488" t="s">
        <v>3044</v>
      </c>
      <c r="B13" s="488"/>
      <c r="C13" s="488"/>
      <c r="D13" s="488"/>
      <c r="E13" s="488"/>
      <c r="F13" s="488"/>
      <c r="G13" s="488"/>
      <c r="H13" s="489"/>
    </row>
    <row r="14" spans="1:8" ht="26.1" customHeight="1">
      <c r="A14" s="189" t="s">
        <v>3045</v>
      </c>
      <c r="B14" s="190" t="s">
        <v>3046</v>
      </c>
      <c r="D14" s="189" t="s">
        <v>3045</v>
      </c>
      <c r="E14" s="190" t="s">
        <v>3046</v>
      </c>
      <c r="G14" s="189" t="s">
        <v>3045</v>
      </c>
      <c r="H14" s="190" t="s">
        <v>3046</v>
      </c>
    </row>
    <row r="15" spans="1:8" ht="14.1" customHeight="1">
      <c r="A15" s="191">
        <v>1</v>
      </c>
      <c r="B15" s="192" t="s">
        <v>3047</v>
      </c>
      <c r="D15" s="191">
        <v>185</v>
      </c>
      <c r="E15" s="192" t="s">
        <v>3048</v>
      </c>
      <c r="G15" s="191">
        <v>88</v>
      </c>
      <c r="H15" s="192" t="s">
        <v>3049</v>
      </c>
    </row>
    <row r="16" spans="1:8" ht="14.1" customHeight="1">
      <c r="A16" s="193">
        <v>2</v>
      </c>
      <c r="B16" s="194" t="s">
        <v>3050</v>
      </c>
      <c r="D16" s="193">
        <v>186</v>
      </c>
      <c r="E16" s="194" t="s">
        <v>3051</v>
      </c>
      <c r="G16" s="193">
        <v>298</v>
      </c>
      <c r="H16" s="194" t="s">
        <v>3052</v>
      </c>
    </row>
    <row r="17" spans="1:8" ht="14.1" customHeight="1">
      <c r="A17" s="193">
        <v>3</v>
      </c>
      <c r="B17" s="194" t="s">
        <v>3053</v>
      </c>
      <c r="D17" s="193">
        <v>187</v>
      </c>
      <c r="E17" s="194" t="s">
        <v>3054</v>
      </c>
      <c r="G17" s="193">
        <v>358</v>
      </c>
      <c r="H17" s="194" t="s">
        <v>3055</v>
      </c>
    </row>
    <row r="18" spans="1:8" ht="14.1" customHeight="1">
      <c r="A18" s="193">
        <v>4</v>
      </c>
      <c r="B18" s="194" t="s">
        <v>3056</v>
      </c>
      <c r="D18" s="193">
        <v>189</v>
      </c>
      <c r="E18" s="194" t="s">
        <v>3057</v>
      </c>
      <c r="G18" s="193">
        <v>359</v>
      </c>
      <c r="H18" s="194" t="s">
        <v>3058</v>
      </c>
    </row>
    <row r="19" spans="1:8" ht="14.1" customHeight="1">
      <c r="A19" s="193">
        <v>5</v>
      </c>
      <c r="B19" s="194" t="s">
        <v>3059</v>
      </c>
      <c r="D19" s="193">
        <v>190</v>
      </c>
      <c r="E19" s="194" t="s">
        <v>3060</v>
      </c>
      <c r="G19" s="193">
        <v>360</v>
      </c>
      <c r="H19" s="194" t="s">
        <v>3061</v>
      </c>
    </row>
    <row r="20" spans="1:8" ht="14.1" customHeight="1">
      <c r="A20" s="193">
        <v>6</v>
      </c>
      <c r="B20" s="194" t="s">
        <v>3062</v>
      </c>
      <c r="D20" s="193">
        <v>192</v>
      </c>
      <c r="E20" s="194" t="s">
        <v>3063</v>
      </c>
      <c r="G20" s="193">
        <v>361</v>
      </c>
      <c r="H20" s="194" t="s">
        <v>3064</v>
      </c>
    </row>
    <row r="21" spans="1:8" ht="14.1" customHeight="1">
      <c r="A21" s="193">
        <v>7</v>
      </c>
      <c r="B21" s="194" t="s">
        <v>3065</v>
      </c>
      <c r="D21" s="193">
        <v>193</v>
      </c>
      <c r="E21" s="194" t="s">
        <v>3066</v>
      </c>
      <c r="G21" s="193">
        <v>362</v>
      </c>
      <c r="H21" s="194" t="s">
        <v>3067</v>
      </c>
    </row>
    <row r="22" spans="1:8" ht="14.1" customHeight="1">
      <c r="A22" s="193">
        <v>8</v>
      </c>
      <c r="B22" s="194" t="s">
        <v>3068</v>
      </c>
      <c r="D22" s="193">
        <v>194</v>
      </c>
      <c r="E22" s="194" t="s">
        <v>3069</v>
      </c>
      <c r="G22" s="193">
        <v>363</v>
      </c>
      <c r="H22" s="194" t="s">
        <v>3070</v>
      </c>
    </row>
    <row r="23" spans="1:8" ht="14.1" customHeight="1">
      <c r="A23" s="193">
        <v>9</v>
      </c>
      <c r="B23" s="194" t="s">
        <v>3071</v>
      </c>
      <c r="D23" s="193">
        <v>195</v>
      </c>
      <c r="E23" s="194" t="s">
        <v>3072</v>
      </c>
      <c r="G23" s="193">
        <v>364</v>
      </c>
      <c r="H23" s="194" t="s">
        <v>3073</v>
      </c>
    </row>
    <row r="24" spans="1:8" ht="14.1" customHeight="1">
      <c r="A24" s="193">
        <v>10</v>
      </c>
      <c r="B24" s="194" t="s">
        <v>3074</v>
      </c>
      <c r="D24" s="193">
        <v>196</v>
      </c>
      <c r="E24" s="194" t="s">
        <v>3075</v>
      </c>
      <c r="G24" s="193">
        <v>536</v>
      </c>
      <c r="H24" s="194" t="s">
        <v>3076</v>
      </c>
    </row>
    <row r="25" spans="1:8" ht="14.1" customHeight="1">
      <c r="A25" s="193">
        <v>11</v>
      </c>
      <c r="B25" s="194" t="s">
        <v>3077</v>
      </c>
      <c r="D25" s="193">
        <v>622</v>
      </c>
      <c r="E25" s="194" t="s">
        <v>3078</v>
      </c>
      <c r="G25" s="193">
        <v>365</v>
      </c>
      <c r="H25" s="194" t="s">
        <v>3079</v>
      </c>
    </row>
    <row r="26" spans="1:8" ht="14.1" customHeight="1">
      <c r="A26" s="193">
        <v>550</v>
      </c>
      <c r="B26" s="194" t="s">
        <v>3080</v>
      </c>
      <c r="D26" s="193">
        <v>197</v>
      </c>
      <c r="E26" s="194" t="s">
        <v>3081</v>
      </c>
      <c r="G26" s="193">
        <v>366</v>
      </c>
      <c r="H26" s="194" t="s">
        <v>3082</v>
      </c>
    </row>
    <row r="27" spans="1:8" ht="14.1" customHeight="1">
      <c r="A27" s="193">
        <v>12</v>
      </c>
      <c r="B27" s="194" t="s">
        <v>3083</v>
      </c>
      <c r="D27" s="193">
        <v>198</v>
      </c>
      <c r="E27" s="194" t="s">
        <v>3084</v>
      </c>
      <c r="G27" s="193">
        <v>368</v>
      </c>
      <c r="H27" s="194" t="s">
        <v>3085</v>
      </c>
    </row>
    <row r="28" spans="1:8" ht="14.1" customHeight="1">
      <c r="A28" s="193">
        <v>13</v>
      </c>
      <c r="B28" s="194" t="s">
        <v>3086</v>
      </c>
      <c r="D28" s="193">
        <v>199</v>
      </c>
      <c r="E28" s="194" t="s">
        <v>3087</v>
      </c>
      <c r="G28" s="193">
        <v>369</v>
      </c>
      <c r="H28" s="194" t="s">
        <v>3088</v>
      </c>
    </row>
    <row r="29" spans="1:8" ht="14.1" customHeight="1">
      <c r="A29" s="193">
        <v>15</v>
      </c>
      <c r="B29" s="194" t="s">
        <v>3089</v>
      </c>
      <c r="D29" s="193">
        <v>200</v>
      </c>
      <c r="E29" s="194" t="s">
        <v>3090</v>
      </c>
      <c r="G29" s="193">
        <v>371</v>
      </c>
      <c r="H29" s="194" t="s">
        <v>3091</v>
      </c>
    </row>
    <row r="30" spans="1:8" ht="14.1" customHeight="1">
      <c r="A30" s="193">
        <v>16</v>
      </c>
      <c r="B30" s="194" t="s">
        <v>3092</v>
      </c>
      <c r="D30" s="193">
        <v>201</v>
      </c>
      <c r="E30" s="194" t="s">
        <v>3093</v>
      </c>
      <c r="G30" s="193">
        <v>372</v>
      </c>
      <c r="H30" s="194" t="s">
        <v>3094</v>
      </c>
    </row>
    <row r="31" spans="1:8" ht="14.1" customHeight="1">
      <c r="A31" s="193">
        <v>17</v>
      </c>
      <c r="B31" s="194" t="s">
        <v>3095</v>
      </c>
      <c r="D31" s="193">
        <v>202</v>
      </c>
      <c r="E31" s="194" t="s">
        <v>3096</v>
      </c>
      <c r="G31" s="193">
        <v>556</v>
      </c>
      <c r="H31" s="194" t="s">
        <v>3097</v>
      </c>
    </row>
    <row r="32" spans="1:8" ht="14.1" customHeight="1">
      <c r="A32" s="193">
        <v>18</v>
      </c>
      <c r="B32" s="194" t="s">
        <v>3098</v>
      </c>
      <c r="D32" s="193">
        <v>203</v>
      </c>
      <c r="E32" s="194" t="s">
        <v>3099</v>
      </c>
      <c r="G32" s="193">
        <v>373</v>
      </c>
      <c r="H32" s="194" t="s">
        <v>3100</v>
      </c>
    </row>
    <row r="33" spans="1:8" ht="14.1" customHeight="1">
      <c r="A33" s="193">
        <v>19</v>
      </c>
      <c r="B33" s="194" t="s">
        <v>3101</v>
      </c>
      <c r="D33" s="193">
        <v>204</v>
      </c>
      <c r="E33" s="194" t="s">
        <v>3102</v>
      </c>
      <c r="G33" s="193">
        <v>582</v>
      </c>
      <c r="H33" s="194" t="s">
        <v>3103</v>
      </c>
    </row>
    <row r="34" spans="1:8" ht="14.1" customHeight="1">
      <c r="A34" s="193">
        <v>20</v>
      </c>
      <c r="B34" s="194" t="s">
        <v>3104</v>
      </c>
      <c r="D34" s="193">
        <v>538</v>
      </c>
      <c r="E34" s="194" t="s">
        <v>3105</v>
      </c>
      <c r="G34" s="193">
        <v>374</v>
      </c>
      <c r="H34" s="194" t="s">
        <v>3106</v>
      </c>
    </row>
    <row r="35" spans="1:8" ht="14.1" customHeight="1">
      <c r="A35" s="193">
        <v>621</v>
      </c>
      <c r="B35" s="194" t="s">
        <v>3107</v>
      </c>
      <c r="D35" s="193">
        <v>205</v>
      </c>
      <c r="E35" s="194" t="s">
        <v>3108</v>
      </c>
      <c r="G35" s="193">
        <v>375</v>
      </c>
      <c r="H35" s="194" t="s">
        <v>3109</v>
      </c>
    </row>
    <row r="36" spans="1:8" ht="14.1" customHeight="1">
      <c r="A36" s="193">
        <v>21</v>
      </c>
      <c r="B36" s="194" t="s">
        <v>3110</v>
      </c>
      <c r="D36" s="193">
        <v>206</v>
      </c>
      <c r="E36" s="194" t="s">
        <v>3111</v>
      </c>
      <c r="G36" s="193">
        <v>376</v>
      </c>
      <c r="H36" s="194" t="s">
        <v>3112</v>
      </c>
    </row>
    <row r="37" spans="1:8" ht="14.1" customHeight="1">
      <c r="A37" s="193">
        <v>22</v>
      </c>
      <c r="B37" s="194" t="s">
        <v>3113</v>
      </c>
      <c r="D37" s="193">
        <v>208</v>
      </c>
      <c r="E37" s="194" t="s">
        <v>3114</v>
      </c>
      <c r="G37" s="193">
        <v>591</v>
      </c>
      <c r="H37" s="194" t="s">
        <v>3115</v>
      </c>
    </row>
    <row r="38" spans="1:8" ht="14.1" customHeight="1">
      <c r="A38" s="193">
        <v>310</v>
      </c>
      <c r="B38" s="194" t="s">
        <v>3116</v>
      </c>
      <c r="D38" s="193">
        <v>209</v>
      </c>
      <c r="E38" s="194" t="s">
        <v>3117</v>
      </c>
      <c r="G38" s="193">
        <v>377</v>
      </c>
      <c r="H38" s="194" t="s">
        <v>3118</v>
      </c>
    </row>
    <row r="39" spans="1:8" ht="14.1" customHeight="1">
      <c r="A39" s="193">
        <v>547</v>
      </c>
      <c r="B39" s="194" t="s">
        <v>3119</v>
      </c>
      <c r="D39" s="193">
        <v>211</v>
      </c>
      <c r="E39" s="194" t="s">
        <v>3120</v>
      </c>
      <c r="G39" s="193">
        <v>378</v>
      </c>
      <c r="H39" s="194" t="s">
        <v>3121</v>
      </c>
    </row>
    <row r="40" spans="1:8" ht="14.1" customHeight="1">
      <c r="A40" s="193">
        <v>23</v>
      </c>
      <c r="B40" s="194" t="s">
        <v>3122</v>
      </c>
      <c r="D40" s="193">
        <v>212</v>
      </c>
      <c r="E40" s="194" t="s">
        <v>3123</v>
      </c>
      <c r="G40" s="193">
        <v>379</v>
      </c>
      <c r="H40" s="194" t="s">
        <v>3124</v>
      </c>
    </row>
    <row r="41" spans="1:8" ht="14.1" customHeight="1">
      <c r="A41" s="193">
        <v>24</v>
      </c>
      <c r="B41" s="194" t="s">
        <v>3125</v>
      </c>
      <c r="D41" s="193">
        <v>533</v>
      </c>
      <c r="E41" s="194" t="s">
        <v>3126</v>
      </c>
      <c r="G41" s="193">
        <v>380</v>
      </c>
      <c r="H41" s="194" t="s">
        <v>3127</v>
      </c>
    </row>
    <row r="42" spans="1:8" ht="14.1" customHeight="1">
      <c r="A42" s="193">
        <v>25</v>
      </c>
      <c r="B42" s="194" t="s">
        <v>3128</v>
      </c>
      <c r="D42" s="193">
        <v>545</v>
      </c>
      <c r="E42" s="194" t="s">
        <v>3129</v>
      </c>
      <c r="G42" s="193">
        <v>381</v>
      </c>
      <c r="H42" s="194" t="s">
        <v>3130</v>
      </c>
    </row>
    <row r="43" spans="1:8" ht="14.1" customHeight="1">
      <c r="A43" s="193">
        <v>26</v>
      </c>
      <c r="B43" s="194" t="s">
        <v>3131</v>
      </c>
      <c r="D43" s="193">
        <v>213</v>
      </c>
      <c r="E43" s="194" t="s">
        <v>3132</v>
      </c>
      <c r="G43" s="193">
        <v>382</v>
      </c>
      <c r="H43" s="194" t="s">
        <v>3133</v>
      </c>
    </row>
    <row r="44" spans="1:8" ht="14.1" customHeight="1">
      <c r="A44" s="193">
        <v>27</v>
      </c>
      <c r="B44" s="194" t="s">
        <v>3134</v>
      </c>
      <c r="D44" s="193">
        <v>214</v>
      </c>
      <c r="E44" s="194" t="s">
        <v>3135</v>
      </c>
      <c r="G44" s="193">
        <v>383</v>
      </c>
      <c r="H44" s="194" t="s">
        <v>3136</v>
      </c>
    </row>
    <row r="45" spans="1:8" ht="14.1" customHeight="1">
      <c r="A45" s="193">
        <v>29</v>
      </c>
      <c r="B45" s="194" t="s">
        <v>3137</v>
      </c>
      <c r="D45" s="193">
        <v>215</v>
      </c>
      <c r="E45" s="194" t="s">
        <v>3138</v>
      </c>
      <c r="G45" s="193">
        <v>385</v>
      </c>
      <c r="H45" s="194" t="s">
        <v>3139</v>
      </c>
    </row>
    <row r="46" spans="1:8" ht="14.1" customHeight="1">
      <c r="A46" s="193">
        <v>30</v>
      </c>
      <c r="B46" s="194" t="s">
        <v>3140</v>
      </c>
      <c r="D46" s="193">
        <v>216</v>
      </c>
      <c r="E46" s="194" t="s">
        <v>3141</v>
      </c>
      <c r="G46" s="193">
        <v>386</v>
      </c>
      <c r="H46" s="194" t="s">
        <v>3142</v>
      </c>
    </row>
    <row r="47" spans="1:8" ht="14.1" customHeight="1">
      <c r="A47" s="193">
        <v>32</v>
      </c>
      <c r="B47" s="194" t="s">
        <v>3143</v>
      </c>
      <c r="D47" s="193">
        <v>217</v>
      </c>
      <c r="E47" s="194" t="s">
        <v>3144</v>
      </c>
      <c r="G47" s="193">
        <v>387</v>
      </c>
      <c r="H47" s="194" t="s">
        <v>3145</v>
      </c>
    </row>
    <row r="48" spans="1:8" ht="14.1" customHeight="1">
      <c r="A48" s="193">
        <v>33</v>
      </c>
      <c r="B48" s="194" t="s">
        <v>3146</v>
      </c>
      <c r="D48" s="193">
        <v>572</v>
      </c>
      <c r="E48" s="194" t="s">
        <v>3147</v>
      </c>
      <c r="G48" s="193">
        <v>562</v>
      </c>
      <c r="H48" s="194" t="s">
        <v>3148</v>
      </c>
    </row>
    <row r="49" spans="1:8" ht="14.1" customHeight="1">
      <c r="A49" s="193">
        <v>34</v>
      </c>
      <c r="B49" s="194" t="s">
        <v>3149</v>
      </c>
      <c r="D49" s="193">
        <v>219</v>
      </c>
      <c r="E49" s="194" t="s">
        <v>3150</v>
      </c>
      <c r="G49" s="193">
        <v>388</v>
      </c>
      <c r="H49" s="194" t="s">
        <v>3151</v>
      </c>
    </row>
    <row r="50" spans="1:8" ht="14.1" customHeight="1">
      <c r="A50" s="193">
        <v>77</v>
      </c>
      <c r="B50" s="194" t="s">
        <v>3152</v>
      </c>
      <c r="D50" s="193">
        <v>553</v>
      </c>
      <c r="E50" s="194" t="s">
        <v>3153</v>
      </c>
      <c r="G50" s="193">
        <v>570</v>
      </c>
      <c r="H50" s="194" t="s">
        <v>3154</v>
      </c>
    </row>
    <row r="51" spans="1:8" ht="14.1" customHeight="1">
      <c r="A51" s="193">
        <v>35</v>
      </c>
      <c r="B51" s="194" t="s">
        <v>3155</v>
      </c>
      <c r="D51" s="193">
        <v>220</v>
      </c>
      <c r="E51" s="194" t="s">
        <v>3156</v>
      </c>
      <c r="G51" s="193">
        <v>389</v>
      </c>
      <c r="H51" s="194" t="s">
        <v>3157</v>
      </c>
    </row>
    <row r="52" spans="1:8" ht="14.1" customHeight="1">
      <c r="A52" s="193">
        <v>36</v>
      </c>
      <c r="B52" s="194" t="s">
        <v>3158</v>
      </c>
      <c r="D52" s="193">
        <v>221</v>
      </c>
      <c r="E52" s="194" t="s">
        <v>3159</v>
      </c>
      <c r="G52" s="193">
        <v>390</v>
      </c>
      <c r="H52" s="194" t="s">
        <v>3160</v>
      </c>
    </row>
    <row r="53" spans="1:8" ht="14.1" customHeight="1">
      <c r="A53" s="193">
        <v>151</v>
      </c>
      <c r="B53" s="194" t="s">
        <v>3161</v>
      </c>
      <c r="D53" s="193">
        <v>222</v>
      </c>
      <c r="E53" s="194" t="s">
        <v>3162</v>
      </c>
      <c r="G53" s="193">
        <v>391</v>
      </c>
      <c r="H53" s="194" t="s">
        <v>3163</v>
      </c>
    </row>
    <row r="54" spans="1:8" ht="14.1" customHeight="1">
      <c r="A54" s="193">
        <v>37</v>
      </c>
      <c r="B54" s="194" t="s">
        <v>3164</v>
      </c>
      <c r="D54" s="193">
        <v>223</v>
      </c>
      <c r="E54" s="194" t="s">
        <v>3165</v>
      </c>
      <c r="G54" s="193">
        <v>393</v>
      </c>
      <c r="H54" s="194" t="s">
        <v>3166</v>
      </c>
    </row>
    <row r="55" spans="1:8" ht="14.1" customHeight="1">
      <c r="A55" s="193">
        <v>38</v>
      </c>
      <c r="B55" s="194" t="s">
        <v>3167</v>
      </c>
      <c r="D55" s="193">
        <v>225</v>
      </c>
      <c r="E55" s="194" t="s">
        <v>3168</v>
      </c>
      <c r="G55" s="193">
        <v>394</v>
      </c>
      <c r="H55" s="194" t="s">
        <v>3169</v>
      </c>
    </row>
    <row r="56" spans="1:8" ht="14.1" customHeight="1">
      <c r="A56" s="193">
        <v>39</v>
      </c>
      <c r="B56" s="194" t="s">
        <v>3170</v>
      </c>
      <c r="D56" s="193">
        <v>226</v>
      </c>
      <c r="E56" s="194" t="s">
        <v>3171</v>
      </c>
      <c r="G56" s="193">
        <v>395</v>
      </c>
      <c r="H56" s="194" t="s">
        <v>3172</v>
      </c>
    </row>
    <row r="57" spans="1:8" ht="14.1" customHeight="1">
      <c r="A57" s="193">
        <v>40</v>
      </c>
      <c r="B57" s="194" t="s">
        <v>3173</v>
      </c>
      <c r="D57" s="193">
        <v>586</v>
      </c>
      <c r="E57" s="194" t="s">
        <v>3174</v>
      </c>
      <c r="G57" s="193">
        <v>396</v>
      </c>
      <c r="H57" s="194" t="s">
        <v>3175</v>
      </c>
    </row>
    <row r="58" spans="1:8" ht="14.1" customHeight="1">
      <c r="A58" s="193">
        <v>41</v>
      </c>
      <c r="B58" s="194" t="s">
        <v>3176</v>
      </c>
      <c r="D58" s="193">
        <v>227</v>
      </c>
      <c r="E58" s="194" t="s">
        <v>3177</v>
      </c>
      <c r="G58" s="193">
        <v>397</v>
      </c>
      <c r="H58" s="194" t="s">
        <v>3178</v>
      </c>
    </row>
    <row r="59" spans="1:8" ht="14.1" customHeight="1">
      <c r="A59" s="193">
        <v>42</v>
      </c>
      <c r="B59" s="194" t="s">
        <v>3179</v>
      </c>
      <c r="D59" s="193">
        <v>228</v>
      </c>
      <c r="E59" s="194" t="s">
        <v>3180</v>
      </c>
      <c r="G59" s="193">
        <v>399</v>
      </c>
      <c r="H59" s="194" t="s">
        <v>3181</v>
      </c>
    </row>
    <row r="60" spans="1:8" ht="14.1" customHeight="1">
      <c r="A60" s="193">
        <v>567</v>
      </c>
      <c r="B60" s="194" t="s">
        <v>3182</v>
      </c>
      <c r="D60" s="193">
        <v>229</v>
      </c>
      <c r="E60" s="194" t="s">
        <v>3183</v>
      </c>
      <c r="G60" s="193">
        <v>400</v>
      </c>
      <c r="H60" s="194" t="s">
        <v>3184</v>
      </c>
    </row>
    <row r="61" spans="1:8" ht="14.1" customHeight="1">
      <c r="A61" s="193">
        <v>43</v>
      </c>
      <c r="B61" s="194" t="s">
        <v>3185</v>
      </c>
      <c r="D61" s="193">
        <v>230</v>
      </c>
      <c r="E61" s="194" t="s">
        <v>3186</v>
      </c>
      <c r="G61" s="193">
        <v>402</v>
      </c>
      <c r="H61" s="194" t="s">
        <v>3187</v>
      </c>
    </row>
    <row r="62" spans="1:8" ht="14.1" customHeight="1">
      <c r="A62" s="193">
        <v>44</v>
      </c>
      <c r="B62" s="194" t="s">
        <v>3188</v>
      </c>
      <c r="D62" s="193">
        <v>231</v>
      </c>
      <c r="E62" s="194" t="s">
        <v>3189</v>
      </c>
      <c r="G62" s="193">
        <v>405</v>
      </c>
      <c r="H62" s="194" t="s">
        <v>3190</v>
      </c>
    </row>
    <row r="63" spans="1:8" ht="14.1" customHeight="1">
      <c r="A63" s="193">
        <v>46</v>
      </c>
      <c r="B63" s="194" t="s">
        <v>3191</v>
      </c>
      <c r="D63" s="193">
        <v>232</v>
      </c>
      <c r="E63" s="194" t="s">
        <v>3192</v>
      </c>
      <c r="G63" s="193">
        <v>406</v>
      </c>
      <c r="H63" s="194" t="s">
        <v>3193</v>
      </c>
    </row>
    <row r="64" spans="1:8" ht="14.1" customHeight="1">
      <c r="A64" s="193">
        <v>47</v>
      </c>
      <c r="B64" s="194" t="s">
        <v>3194</v>
      </c>
      <c r="D64" s="193">
        <v>234</v>
      </c>
      <c r="E64" s="194" t="s">
        <v>3195</v>
      </c>
      <c r="G64" s="193">
        <v>407</v>
      </c>
      <c r="H64" s="194" t="s">
        <v>3196</v>
      </c>
    </row>
    <row r="65" spans="1:8" ht="14.1" customHeight="1">
      <c r="A65" s="193">
        <v>48</v>
      </c>
      <c r="B65" s="194" t="s">
        <v>3197</v>
      </c>
      <c r="D65" s="193">
        <v>235</v>
      </c>
      <c r="E65" s="194" t="s">
        <v>3198</v>
      </c>
      <c r="G65" s="193">
        <v>409</v>
      </c>
      <c r="H65" s="194" t="s">
        <v>3199</v>
      </c>
    </row>
    <row r="66" spans="1:8" ht="14.1" customHeight="1">
      <c r="A66" s="193">
        <v>49</v>
      </c>
      <c r="B66" s="194" t="s">
        <v>3200</v>
      </c>
      <c r="D66" s="193">
        <v>236</v>
      </c>
      <c r="E66" s="194" t="s">
        <v>3201</v>
      </c>
      <c r="G66" s="193">
        <v>410</v>
      </c>
      <c r="H66" s="194" t="s">
        <v>3202</v>
      </c>
    </row>
    <row r="67" spans="1:8" ht="14.1" customHeight="1">
      <c r="A67" s="193">
        <v>50</v>
      </c>
      <c r="B67" s="194" t="s">
        <v>3203</v>
      </c>
      <c r="D67" s="193">
        <v>237</v>
      </c>
      <c r="E67" s="194" t="s">
        <v>3204</v>
      </c>
      <c r="G67" s="193">
        <v>411</v>
      </c>
      <c r="H67" s="194" t="s">
        <v>3205</v>
      </c>
    </row>
    <row r="68" spans="1:8" ht="14.1" customHeight="1">
      <c r="A68" s="193">
        <v>51</v>
      </c>
      <c r="B68" s="194" t="s">
        <v>3206</v>
      </c>
      <c r="D68" s="193">
        <v>587</v>
      </c>
      <c r="E68" s="194" t="s">
        <v>3207</v>
      </c>
      <c r="G68" s="193">
        <v>412</v>
      </c>
      <c r="H68" s="194" t="s">
        <v>3208</v>
      </c>
    </row>
    <row r="69" spans="1:8" ht="14.1" customHeight="1">
      <c r="A69" s="193">
        <v>52</v>
      </c>
      <c r="B69" s="194" t="s">
        <v>3209</v>
      </c>
      <c r="D69" s="193">
        <v>624</v>
      </c>
      <c r="E69" s="194" t="s">
        <v>3210</v>
      </c>
      <c r="G69" s="193">
        <v>413</v>
      </c>
      <c r="H69" s="194" t="s">
        <v>3211</v>
      </c>
    </row>
    <row r="70" spans="1:8" ht="14.1" customHeight="1">
      <c r="A70" s="193">
        <v>53</v>
      </c>
      <c r="B70" s="194" t="s">
        <v>3212</v>
      </c>
      <c r="D70" s="193">
        <v>239</v>
      </c>
      <c r="E70" s="194" t="s">
        <v>3213</v>
      </c>
      <c r="G70" s="193">
        <v>414</v>
      </c>
      <c r="H70" s="194" t="s">
        <v>3214</v>
      </c>
    </row>
    <row r="71" spans="1:8" ht="14.1" customHeight="1">
      <c r="A71" s="193">
        <v>54</v>
      </c>
      <c r="B71" s="194" t="s">
        <v>3215</v>
      </c>
      <c r="D71" s="193">
        <v>240</v>
      </c>
      <c r="E71" s="194" t="s">
        <v>3216</v>
      </c>
      <c r="G71" s="193">
        <v>415</v>
      </c>
      <c r="H71" s="194" t="s">
        <v>3217</v>
      </c>
    </row>
    <row r="72" spans="1:8" ht="14.1" customHeight="1">
      <c r="A72" s="193">
        <v>55</v>
      </c>
      <c r="B72" s="194" t="s">
        <v>3218</v>
      </c>
      <c r="D72" s="193">
        <v>242</v>
      </c>
      <c r="E72" s="194" t="s">
        <v>3219</v>
      </c>
      <c r="G72" s="193">
        <v>416</v>
      </c>
      <c r="H72" s="194" t="s">
        <v>3220</v>
      </c>
    </row>
    <row r="73" spans="1:8" ht="14.1" customHeight="1">
      <c r="A73" s="193">
        <v>56</v>
      </c>
      <c r="B73" s="194" t="s">
        <v>3221</v>
      </c>
      <c r="D73" s="193">
        <v>243</v>
      </c>
      <c r="E73" s="194" t="s">
        <v>3222</v>
      </c>
      <c r="G73" s="193">
        <v>418</v>
      </c>
      <c r="H73" s="194" t="s">
        <v>3223</v>
      </c>
    </row>
    <row r="74" spans="1:8" ht="14.1" customHeight="1">
      <c r="A74" s="193">
        <v>57</v>
      </c>
      <c r="B74" s="194" t="s">
        <v>3224</v>
      </c>
      <c r="D74" s="193">
        <v>244</v>
      </c>
      <c r="E74" s="194" t="s">
        <v>3225</v>
      </c>
      <c r="G74" s="193">
        <v>419</v>
      </c>
      <c r="H74" s="194" t="s">
        <v>3226</v>
      </c>
    </row>
    <row r="75" spans="1:8" ht="14.1" customHeight="1">
      <c r="A75" s="193">
        <v>58</v>
      </c>
      <c r="B75" s="194" t="s">
        <v>3227</v>
      </c>
      <c r="D75" s="193">
        <v>548</v>
      </c>
      <c r="E75" s="194" t="s">
        <v>3228</v>
      </c>
      <c r="G75" s="193">
        <v>606</v>
      </c>
      <c r="H75" s="194" t="s">
        <v>3229</v>
      </c>
    </row>
    <row r="76" spans="1:8" ht="14.1" customHeight="1">
      <c r="A76" s="193">
        <v>60</v>
      </c>
      <c r="B76" s="194" t="s">
        <v>3230</v>
      </c>
      <c r="D76" s="193">
        <v>245</v>
      </c>
      <c r="E76" s="194" t="s">
        <v>3231</v>
      </c>
      <c r="G76" s="193">
        <v>421</v>
      </c>
      <c r="H76" s="194" t="s">
        <v>3232</v>
      </c>
    </row>
    <row r="77" spans="1:8" ht="14.1" customHeight="1">
      <c r="A77" s="193">
        <v>61</v>
      </c>
      <c r="B77" s="194" t="s">
        <v>3233</v>
      </c>
      <c r="D77" s="193">
        <v>600</v>
      </c>
      <c r="E77" s="194" t="s">
        <v>3234</v>
      </c>
      <c r="G77" s="193">
        <v>422</v>
      </c>
      <c r="H77" s="194" t="s">
        <v>3235</v>
      </c>
    </row>
    <row r="78" spans="1:8" ht="14.1" customHeight="1">
      <c r="A78" s="193">
        <v>63</v>
      </c>
      <c r="B78" s="194" t="s">
        <v>3236</v>
      </c>
      <c r="D78" s="193">
        <v>246</v>
      </c>
      <c r="E78" s="194" t="s">
        <v>3237</v>
      </c>
      <c r="G78" s="193">
        <v>551</v>
      </c>
      <c r="H78" s="194" t="s">
        <v>3238</v>
      </c>
    </row>
    <row r="79" spans="1:8" ht="14.1" customHeight="1">
      <c r="A79" s="193">
        <v>64</v>
      </c>
      <c r="B79" s="194" t="s">
        <v>3239</v>
      </c>
      <c r="D79" s="193">
        <v>247</v>
      </c>
      <c r="E79" s="194" t="s">
        <v>3240</v>
      </c>
      <c r="G79" s="193">
        <v>423</v>
      </c>
      <c r="H79" s="194" t="s">
        <v>3241</v>
      </c>
    </row>
    <row r="80" spans="1:8" ht="14.1" customHeight="1">
      <c r="A80" s="193">
        <v>65</v>
      </c>
      <c r="B80" s="194" t="s">
        <v>3242</v>
      </c>
      <c r="D80" s="193">
        <v>248</v>
      </c>
      <c r="E80" s="194" t="s">
        <v>3243</v>
      </c>
      <c r="G80" s="193">
        <v>424</v>
      </c>
      <c r="H80" s="194" t="s">
        <v>3244</v>
      </c>
    </row>
    <row r="81" spans="1:8" ht="14.1" customHeight="1">
      <c r="A81" s="193">
        <v>66</v>
      </c>
      <c r="B81" s="194" t="s">
        <v>3245</v>
      </c>
      <c r="D81" s="193">
        <v>578</v>
      </c>
      <c r="E81" s="194" t="s">
        <v>3246</v>
      </c>
      <c r="G81" s="193">
        <v>425</v>
      </c>
      <c r="H81" s="194" t="s">
        <v>3247</v>
      </c>
    </row>
    <row r="82" spans="1:8" ht="14.1" customHeight="1">
      <c r="A82" s="193">
        <v>67</v>
      </c>
      <c r="B82" s="194" t="s">
        <v>3248</v>
      </c>
      <c r="D82" s="193">
        <v>555</v>
      </c>
      <c r="E82" s="194" t="s">
        <v>3249</v>
      </c>
      <c r="G82" s="193">
        <v>426</v>
      </c>
      <c r="H82" s="194" t="s">
        <v>3250</v>
      </c>
    </row>
    <row r="83" spans="1:8" ht="14.1" customHeight="1">
      <c r="A83" s="193">
        <v>68</v>
      </c>
      <c r="B83" s="194" t="s">
        <v>3251</v>
      </c>
      <c r="D83" s="193">
        <v>249</v>
      </c>
      <c r="E83" s="194" t="s">
        <v>3252</v>
      </c>
      <c r="G83" s="193">
        <v>427</v>
      </c>
      <c r="H83" s="194" t="s">
        <v>3253</v>
      </c>
    </row>
    <row r="84" spans="1:8" ht="14.1" customHeight="1">
      <c r="A84" s="193">
        <v>603</v>
      </c>
      <c r="B84" s="194" t="s">
        <v>3254</v>
      </c>
      <c r="D84" s="193">
        <v>250</v>
      </c>
      <c r="E84" s="194" t="s">
        <v>3255</v>
      </c>
      <c r="G84" s="193">
        <v>592</v>
      </c>
      <c r="H84" s="194" t="s">
        <v>3256</v>
      </c>
    </row>
    <row r="85" spans="1:8" ht="14.1" customHeight="1">
      <c r="A85" s="193">
        <v>69</v>
      </c>
      <c r="B85" s="194" t="s">
        <v>3257</v>
      </c>
      <c r="D85" s="193">
        <v>251</v>
      </c>
      <c r="E85" s="194" t="s">
        <v>3258</v>
      </c>
      <c r="G85" s="193">
        <v>607</v>
      </c>
      <c r="H85" s="194" t="s">
        <v>3259</v>
      </c>
    </row>
    <row r="86" spans="1:8" ht="14.1" customHeight="1">
      <c r="A86" s="193">
        <v>70</v>
      </c>
      <c r="B86" s="194" t="s">
        <v>3260</v>
      </c>
      <c r="D86" s="193">
        <v>252</v>
      </c>
      <c r="E86" s="194" t="s">
        <v>3261</v>
      </c>
      <c r="G86" s="193">
        <v>432</v>
      </c>
      <c r="H86" s="194" t="s">
        <v>3262</v>
      </c>
    </row>
    <row r="87" spans="1:8" ht="14.1" customHeight="1">
      <c r="A87" s="193">
        <v>71</v>
      </c>
      <c r="B87" s="194" t="s">
        <v>3263</v>
      </c>
      <c r="D87" s="193">
        <v>253</v>
      </c>
      <c r="E87" s="194" t="s">
        <v>3264</v>
      </c>
      <c r="G87" s="193">
        <v>436</v>
      </c>
      <c r="H87" s="194" t="s">
        <v>3262</v>
      </c>
    </row>
    <row r="88" spans="1:8" ht="14.1" customHeight="1">
      <c r="A88" s="193">
        <v>72</v>
      </c>
      <c r="B88" s="194" t="s">
        <v>3265</v>
      </c>
      <c r="D88" s="193">
        <v>254</v>
      </c>
      <c r="E88" s="194" t="s">
        <v>3266</v>
      </c>
      <c r="G88" s="193">
        <v>437</v>
      </c>
      <c r="H88" s="194" t="s">
        <v>3267</v>
      </c>
    </row>
    <row r="89" spans="1:8" ht="14.1" customHeight="1">
      <c r="A89" s="193">
        <v>74</v>
      </c>
      <c r="B89" s="194" t="s">
        <v>3268</v>
      </c>
      <c r="D89" s="193">
        <v>256</v>
      </c>
      <c r="E89" s="194" t="s">
        <v>3269</v>
      </c>
      <c r="G89" s="193">
        <v>428</v>
      </c>
      <c r="H89" s="194" t="s">
        <v>3270</v>
      </c>
    </row>
    <row r="90" spans="1:8" ht="14.1" customHeight="1">
      <c r="A90" s="193">
        <v>75</v>
      </c>
      <c r="B90" s="194" t="s">
        <v>3271</v>
      </c>
      <c r="D90" s="193">
        <v>539</v>
      </c>
      <c r="E90" s="194" t="s">
        <v>3272</v>
      </c>
      <c r="G90" s="193">
        <v>438</v>
      </c>
      <c r="H90" s="194" t="s">
        <v>3273</v>
      </c>
    </row>
    <row r="91" spans="1:8" ht="14.1" customHeight="1">
      <c r="A91" s="193">
        <v>78</v>
      </c>
      <c r="B91" s="194" t="s">
        <v>3274</v>
      </c>
      <c r="D91" s="193">
        <v>257</v>
      </c>
      <c r="E91" s="194" t="s">
        <v>3275</v>
      </c>
      <c r="G91" s="193">
        <v>429</v>
      </c>
      <c r="H91" s="194" t="s">
        <v>3276</v>
      </c>
    </row>
    <row r="92" spans="1:8" ht="14.1" customHeight="1">
      <c r="A92" s="193">
        <v>576</v>
      </c>
      <c r="B92" s="194" t="s">
        <v>3277</v>
      </c>
      <c r="D92" s="193">
        <v>258</v>
      </c>
      <c r="E92" s="194" t="s">
        <v>3278</v>
      </c>
      <c r="G92" s="193">
        <v>439</v>
      </c>
      <c r="H92" s="194" t="s">
        <v>3279</v>
      </c>
    </row>
    <row r="93" spans="1:8" ht="14.1" customHeight="1">
      <c r="A93" s="193">
        <v>79</v>
      </c>
      <c r="B93" s="194" t="s">
        <v>3280</v>
      </c>
      <c r="D93" s="193">
        <v>610</v>
      </c>
      <c r="E93" s="194" t="s">
        <v>3281</v>
      </c>
      <c r="G93" s="193">
        <v>440</v>
      </c>
      <c r="H93" s="194" t="s">
        <v>3282</v>
      </c>
    </row>
    <row r="94" spans="1:8" ht="14.1" customHeight="1">
      <c r="A94" s="193">
        <v>80</v>
      </c>
      <c r="B94" s="194" t="s">
        <v>3283</v>
      </c>
      <c r="D94" s="193">
        <v>259</v>
      </c>
      <c r="E94" s="194" t="s">
        <v>3284</v>
      </c>
      <c r="G94" s="193">
        <v>430</v>
      </c>
      <c r="H94" s="194" t="s">
        <v>3285</v>
      </c>
    </row>
    <row r="95" spans="1:8" ht="14.1" customHeight="1">
      <c r="A95" s="193">
        <v>81</v>
      </c>
      <c r="B95" s="194" t="s">
        <v>3286</v>
      </c>
      <c r="D95" s="193">
        <v>260</v>
      </c>
      <c r="E95" s="194" t="s">
        <v>3287</v>
      </c>
      <c r="G95" s="193">
        <v>431</v>
      </c>
      <c r="H95" s="194" t="s">
        <v>3288</v>
      </c>
    </row>
    <row r="96" spans="1:8" ht="14.1" customHeight="1">
      <c r="A96" s="193">
        <v>82</v>
      </c>
      <c r="B96" s="194" t="s">
        <v>3289</v>
      </c>
      <c r="D96" s="193">
        <v>261</v>
      </c>
      <c r="E96" s="194" t="s">
        <v>3290</v>
      </c>
      <c r="G96" s="193">
        <v>441</v>
      </c>
      <c r="H96" s="194" t="s">
        <v>3291</v>
      </c>
    </row>
    <row r="97" spans="1:8" ht="14.1" customHeight="1">
      <c r="A97" s="193">
        <v>83</v>
      </c>
      <c r="B97" s="194" t="s">
        <v>3292</v>
      </c>
      <c r="D97" s="193">
        <v>263</v>
      </c>
      <c r="E97" s="194" t="s">
        <v>3293</v>
      </c>
      <c r="G97" s="193">
        <v>442</v>
      </c>
      <c r="H97" s="194" t="s">
        <v>3294</v>
      </c>
    </row>
    <row r="98" spans="1:8" ht="14.1" customHeight="1">
      <c r="A98" s="193">
        <v>84</v>
      </c>
      <c r="B98" s="194" t="s">
        <v>3295</v>
      </c>
      <c r="D98" s="193">
        <v>264</v>
      </c>
      <c r="E98" s="194" t="s">
        <v>3296</v>
      </c>
      <c r="G98" s="193">
        <v>433</v>
      </c>
      <c r="H98" s="194" t="s">
        <v>3297</v>
      </c>
    </row>
    <row r="99" spans="1:8" ht="14.1" customHeight="1">
      <c r="A99" s="193">
        <v>85</v>
      </c>
      <c r="B99" s="194" t="s">
        <v>3298</v>
      </c>
      <c r="D99" s="193">
        <v>265</v>
      </c>
      <c r="E99" s="194" t="s">
        <v>3299</v>
      </c>
      <c r="G99" s="193">
        <v>435</v>
      </c>
      <c r="H99" s="194" t="s">
        <v>3300</v>
      </c>
    </row>
    <row r="100" spans="1:8" ht="14.1" customHeight="1">
      <c r="A100" s="193">
        <v>86</v>
      </c>
      <c r="B100" s="194" t="s">
        <v>3301</v>
      </c>
      <c r="D100" s="193">
        <v>266</v>
      </c>
      <c r="E100" s="194" t="s">
        <v>3302</v>
      </c>
      <c r="G100" s="193">
        <v>564</v>
      </c>
      <c r="H100" s="194" t="s">
        <v>3303</v>
      </c>
    </row>
    <row r="101" spans="1:8" ht="14.1" customHeight="1">
      <c r="A101" s="193">
        <v>89</v>
      </c>
      <c r="B101" s="194" t="s">
        <v>3304</v>
      </c>
      <c r="D101" s="193">
        <v>267</v>
      </c>
      <c r="E101" s="194" t="s">
        <v>3305</v>
      </c>
      <c r="G101" s="193">
        <v>608</v>
      </c>
      <c r="H101" s="194" t="s">
        <v>3306</v>
      </c>
    </row>
    <row r="102" spans="1:8" ht="14.1" customHeight="1">
      <c r="A102" s="193">
        <v>568</v>
      </c>
      <c r="B102" s="194" t="s">
        <v>3307</v>
      </c>
      <c r="D102" s="193">
        <v>268</v>
      </c>
      <c r="E102" s="194" t="s">
        <v>3308</v>
      </c>
      <c r="G102" s="193">
        <v>443</v>
      </c>
      <c r="H102" s="194" t="s">
        <v>3309</v>
      </c>
    </row>
    <row r="103" spans="1:8" ht="14.1" customHeight="1">
      <c r="A103" s="193">
        <v>90</v>
      </c>
      <c r="B103" s="194" t="s">
        <v>3310</v>
      </c>
      <c r="D103" s="193">
        <v>270</v>
      </c>
      <c r="E103" s="194" t="s">
        <v>3311</v>
      </c>
      <c r="G103" s="193">
        <v>444</v>
      </c>
      <c r="H103" s="194" t="s">
        <v>3312</v>
      </c>
    </row>
    <row r="104" spans="1:8" ht="14.1" customHeight="1">
      <c r="A104" s="193">
        <v>91</v>
      </c>
      <c r="B104" s="194" t="s">
        <v>3313</v>
      </c>
      <c r="D104" s="193">
        <v>273</v>
      </c>
      <c r="E104" s="194" t="s">
        <v>3314</v>
      </c>
      <c r="G104" s="193">
        <v>445</v>
      </c>
      <c r="H104" s="194" t="s">
        <v>3315</v>
      </c>
    </row>
    <row r="105" spans="1:8" ht="14.1" customHeight="1">
      <c r="A105" s="193">
        <v>92</v>
      </c>
      <c r="B105" s="194" t="s">
        <v>3316</v>
      </c>
      <c r="D105" s="193">
        <v>274</v>
      </c>
      <c r="E105" s="194" t="s">
        <v>3317</v>
      </c>
      <c r="G105" s="193">
        <v>614</v>
      </c>
      <c r="H105" s="194" t="s">
        <v>3318</v>
      </c>
    </row>
    <row r="106" spans="1:8" ht="14.1" customHeight="1">
      <c r="A106" s="193">
        <v>94</v>
      </c>
      <c r="B106" s="194" t="s">
        <v>3319</v>
      </c>
      <c r="D106" s="193">
        <v>275</v>
      </c>
      <c r="E106" s="194" t="s">
        <v>3320</v>
      </c>
      <c r="G106" s="193">
        <v>447</v>
      </c>
      <c r="H106" s="194" t="s">
        <v>3321</v>
      </c>
    </row>
    <row r="107" spans="1:8" ht="14.1" customHeight="1">
      <c r="A107" s="193">
        <v>95</v>
      </c>
      <c r="B107" s="194" t="s">
        <v>3322</v>
      </c>
      <c r="D107" s="193">
        <v>87</v>
      </c>
      <c r="E107" s="194" t="s">
        <v>3323</v>
      </c>
      <c r="G107" s="193">
        <v>449</v>
      </c>
      <c r="H107" s="194" t="s">
        <v>3324</v>
      </c>
    </row>
    <row r="108" spans="1:8" ht="14.1" customHeight="1">
      <c r="A108" s="193">
        <v>96</v>
      </c>
      <c r="B108" s="194" t="s">
        <v>3325</v>
      </c>
      <c r="D108" s="193">
        <v>276</v>
      </c>
      <c r="E108" s="194" t="s">
        <v>3326</v>
      </c>
      <c r="G108" s="193">
        <v>450</v>
      </c>
      <c r="H108" s="194" t="s">
        <v>3327</v>
      </c>
    </row>
    <row r="109" spans="1:8" ht="14.1" customHeight="1">
      <c r="A109" s="193">
        <v>97</v>
      </c>
      <c r="B109" s="194" t="s">
        <v>3328</v>
      </c>
      <c r="D109" s="193">
        <v>617</v>
      </c>
      <c r="E109" s="194" t="s">
        <v>3329</v>
      </c>
      <c r="G109" s="193">
        <v>628</v>
      </c>
      <c r="H109" s="194" t="s">
        <v>3330</v>
      </c>
    </row>
    <row r="110" spans="1:8" ht="14.1" customHeight="1">
      <c r="A110" s="193">
        <v>549</v>
      </c>
      <c r="B110" s="194" t="s">
        <v>3331</v>
      </c>
      <c r="D110" s="193">
        <v>278</v>
      </c>
      <c r="E110" s="194" t="s">
        <v>3332</v>
      </c>
      <c r="G110" s="193">
        <v>452</v>
      </c>
      <c r="H110" s="194" t="s">
        <v>3333</v>
      </c>
    </row>
    <row r="111" spans="1:8" ht="14.1" customHeight="1">
      <c r="A111" s="193">
        <v>598</v>
      </c>
      <c r="B111" s="194" t="s">
        <v>3334</v>
      </c>
      <c r="D111" s="193">
        <v>279</v>
      </c>
      <c r="E111" s="194" t="s">
        <v>3335</v>
      </c>
      <c r="G111" s="193">
        <v>631</v>
      </c>
      <c r="H111" s="194" t="s">
        <v>3336</v>
      </c>
    </row>
    <row r="112" spans="1:8" ht="14.1" customHeight="1">
      <c r="A112" s="193">
        <v>98</v>
      </c>
      <c r="B112" s="194" t="s">
        <v>3337</v>
      </c>
      <c r="D112" s="193">
        <v>612</v>
      </c>
      <c r="E112" s="194" t="s">
        <v>3338</v>
      </c>
      <c r="G112" s="193">
        <v>453</v>
      </c>
      <c r="H112" s="194" t="s">
        <v>3339</v>
      </c>
    </row>
    <row r="113" spans="1:8" ht="14.1" customHeight="1">
      <c r="A113" s="193">
        <v>99</v>
      </c>
      <c r="B113" s="194" t="s">
        <v>3340</v>
      </c>
      <c r="D113" s="193">
        <v>280</v>
      </c>
      <c r="E113" s="194" t="s">
        <v>3341</v>
      </c>
      <c r="G113" s="193">
        <v>454</v>
      </c>
      <c r="H113" s="194" t="s">
        <v>3342</v>
      </c>
    </row>
    <row r="114" spans="1:8" ht="14.1" customHeight="1">
      <c r="A114" s="193">
        <v>100</v>
      </c>
      <c r="B114" s="194" t="s">
        <v>3343</v>
      </c>
      <c r="D114" s="193">
        <v>281</v>
      </c>
      <c r="E114" s="194" t="s">
        <v>3344</v>
      </c>
      <c r="G114" s="193">
        <v>575</v>
      </c>
      <c r="H114" s="194" t="s">
        <v>3345</v>
      </c>
    </row>
    <row r="115" spans="1:8" ht="14.1" customHeight="1">
      <c r="A115" s="193">
        <v>101</v>
      </c>
      <c r="B115" s="194" t="s">
        <v>3346</v>
      </c>
      <c r="D115" s="193">
        <v>295</v>
      </c>
      <c r="E115" s="194" t="s">
        <v>3347</v>
      </c>
      <c r="G115" s="193">
        <v>456</v>
      </c>
      <c r="H115" s="194" t="s">
        <v>3348</v>
      </c>
    </row>
    <row r="116" spans="1:8" ht="14.1" customHeight="1">
      <c r="A116" s="193">
        <v>585</v>
      </c>
      <c r="B116" s="194" t="s">
        <v>90</v>
      </c>
      <c r="D116" s="193">
        <v>282</v>
      </c>
      <c r="E116" s="194" t="s">
        <v>3349</v>
      </c>
      <c r="G116" s="193">
        <v>457</v>
      </c>
      <c r="H116" s="194" t="s">
        <v>3350</v>
      </c>
    </row>
    <row r="117" spans="1:8" ht="14.1" customHeight="1">
      <c r="A117" s="193">
        <v>102</v>
      </c>
      <c r="B117" s="194" t="s">
        <v>3351</v>
      </c>
      <c r="D117" s="193">
        <v>283</v>
      </c>
      <c r="E117" s="194" t="s">
        <v>3352</v>
      </c>
      <c r="G117" s="193">
        <v>458</v>
      </c>
      <c r="H117" s="194" t="s">
        <v>3353</v>
      </c>
    </row>
    <row r="118" spans="1:8" ht="14.1" customHeight="1">
      <c r="A118" s="193">
        <v>103</v>
      </c>
      <c r="B118" s="194" t="s">
        <v>3354</v>
      </c>
      <c r="D118" s="193">
        <v>284</v>
      </c>
      <c r="E118" s="194" t="s">
        <v>3355</v>
      </c>
      <c r="G118" s="193">
        <v>557</v>
      </c>
      <c r="H118" s="194" t="s">
        <v>3356</v>
      </c>
    </row>
    <row r="119" spans="1:8" ht="14.1" customHeight="1">
      <c r="A119" s="193">
        <v>104</v>
      </c>
      <c r="B119" s="194" t="s">
        <v>3357</v>
      </c>
      <c r="D119" s="193">
        <v>285</v>
      </c>
      <c r="E119" s="194" t="s">
        <v>3358</v>
      </c>
      <c r="G119" s="193">
        <v>459</v>
      </c>
      <c r="H119" s="194" t="s">
        <v>3359</v>
      </c>
    </row>
    <row r="120" spans="1:8" ht="14.1" customHeight="1">
      <c r="A120" s="193">
        <v>105</v>
      </c>
      <c r="B120" s="194" t="s">
        <v>3360</v>
      </c>
      <c r="D120" s="193">
        <v>287</v>
      </c>
      <c r="E120" s="194" t="s">
        <v>3361</v>
      </c>
      <c r="G120" s="193">
        <v>626</v>
      </c>
      <c r="H120" s="194" t="s">
        <v>3362</v>
      </c>
    </row>
    <row r="121" spans="1:8" ht="14.1" customHeight="1">
      <c r="A121" s="193">
        <v>106</v>
      </c>
      <c r="B121" s="194" t="s">
        <v>3363</v>
      </c>
      <c r="D121" s="193">
        <v>288</v>
      </c>
      <c r="E121" s="194" t="s">
        <v>3364</v>
      </c>
      <c r="G121" s="193">
        <v>460</v>
      </c>
      <c r="H121" s="194" t="s">
        <v>3365</v>
      </c>
    </row>
    <row r="122" spans="1:8" ht="14.1" customHeight="1">
      <c r="A122" s="193">
        <v>107</v>
      </c>
      <c r="B122" s="194" t="s">
        <v>3366</v>
      </c>
      <c r="D122" s="193">
        <v>554</v>
      </c>
      <c r="E122" s="194" t="s">
        <v>3367</v>
      </c>
      <c r="G122" s="193">
        <v>461</v>
      </c>
      <c r="H122" s="194" t="s">
        <v>3368</v>
      </c>
    </row>
    <row r="123" spans="1:8" ht="14.1" customHeight="1">
      <c r="A123" s="193">
        <v>108</v>
      </c>
      <c r="B123" s="194" t="s">
        <v>3369</v>
      </c>
      <c r="D123" s="193">
        <v>289</v>
      </c>
      <c r="E123" s="194" t="s">
        <v>3370</v>
      </c>
      <c r="G123" s="193">
        <v>462</v>
      </c>
      <c r="H123" s="194" t="s">
        <v>3371</v>
      </c>
    </row>
    <row r="124" spans="1:8" ht="14.1" customHeight="1">
      <c r="A124" s="193">
        <v>110</v>
      </c>
      <c r="B124" s="194" t="s">
        <v>3372</v>
      </c>
      <c r="D124" s="193">
        <v>290</v>
      </c>
      <c r="E124" s="194" t="s">
        <v>3373</v>
      </c>
      <c r="G124" s="193">
        <v>463</v>
      </c>
      <c r="H124" s="194" t="s">
        <v>3374</v>
      </c>
    </row>
    <row r="125" spans="1:8" ht="14.1" customHeight="1">
      <c r="A125" s="193">
        <v>111</v>
      </c>
      <c r="B125" s="194" t="s">
        <v>3375</v>
      </c>
      <c r="D125" s="193">
        <v>537</v>
      </c>
      <c r="E125" s="194" t="s">
        <v>3376</v>
      </c>
      <c r="G125" s="193">
        <v>601</v>
      </c>
      <c r="H125" s="194" t="s">
        <v>3377</v>
      </c>
    </row>
    <row r="126" spans="1:8" ht="14.1" customHeight="1">
      <c r="A126" s="193">
        <v>113</v>
      </c>
      <c r="B126" s="194" t="s">
        <v>3378</v>
      </c>
      <c r="D126" s="193">
        <v>291</v>
      </c>
      <c r="E126" s="194" t="s">
        <v>3376</v>
      </c>
      <c r="G126" s="193">
        <v>464</v>
      </c>
      <c r="H126" s="194" t="s">
        <v>3379</v>
      </c>
    </row>
    <row r="127" spans="1:8" ht="14.1" customHeight="1">
      <c r="A127" s="193">
        <v>114</v>
      </c>
      <c r="B127" s="194" t="s">
        <v>3380</v>
      </c>
      <c r="D127" s="193">
        <v>292</v>
      </c>
      <c r="E127" s="194" t="s">
        <v>3381</v>
      </c>
      <c r="G127" s="193">
        <v>593</v>
      </c>
      <c r="H127" s="194" t="s">
        <v>3382</v>
      </c>
    </row>
    <row r="128" spans="1:8" ht="14.1" customHeight="1">
      <c r="A128" s="193">
        <v>619</v>
      </c>
      <c r="B128" s="194" t="s">
        <v>3383</v>
      </c>
      <c r="D128" s="193">
        <v>561</v>
      </c>
      <c r="E128" s="194" t="s">
        <v>3384</v>
      </c>
      <c r="G128" s="193">
        <v>466</v>
      </c>
      <c r="H128" s="194" t="s">
        <v>3385</v>
      </c>
    </row>
    <row r="129" spans="1:8" ht="14.1" customHeight="1">
      <c r="A129" s="193">
        <v>115</v>
      </c>
      <c r="B129" s="194" t="s">
        <v>3386</v>
      </c>
      <c r="D129" s="193">
        <v>293</v>
      </c>
      <c r="E129" s="194" t="s">
        <v>3387</v>
      </c>
      <c r="G129" s="193">
        <v>467</v>
      </c>
      <c r="H129" s="194" t="s">
        <v>3388</v>
      </c>
    </row>
    <row r="130" spans="1:8" ht="14.1" customHeight="1">
      <c r="A130" s="193">
        <v>116</v>
      </c>
      <c r="B130" s="194" t="s">
        <v>3389</v>
      </c>
      <c r="D130" s="193">
        <v>294</v>
      </c>
      <c r="E130" s="194" t="s">
        <v>3390</v>
      </c>
      <c r="G130" s="193">
        <v>468</v>
      </c>
      <c r="H130" s="194" t="s">
        <v>3391</v>
      </c>
    </row>
    <row r="131" spans="1:8" ht="14.1" customHeight="1">
      <c r="A131" s="193">
        <v>629</v>
      </c>
      <c r="B131" s="194" t="s">
        <v>3392</v>
      </c>
      <c r="D131" s="193">
        <v>296</v>
      </c>
      <c r="E131" s="194" t="s">
        <v>3393</v>
      </c>
      <c r="G131" s="193">
        <v>469</v>
      </c>
      <c r="H131" s="194" t="s">
        <v>3394</v>
      </c>
    </row>
    <row r="132" spans="1:8" ht="14.1" customHeight="1">
      <c r="A132" s="193">
        <v>117</v>
      </c>
      <c r="B132" s="194" t="s">
        <v>3395</v>
      </c>
      <c r="D132" s="193">
        <v>297</v>
      </c>
      <c r="E132" s="194" t="s">
        <v>3396</v>
      </c>
      <c r="G132" s="193">
        <v>471</v>
      </c>
      <c r="H132" s="194" t="s">
        <v>3397</v>
      </c>
    </row>
    <row r="133" spans="1:8" ht="14.1" customHeight="1">
      <c r="A133" s="193">
        <v>571</v>
      </c>
      <c r="B133" s="194" t="s">
        <v>3398</v>
      </c>
      <c r="D133" s="193">
        <v>588</v>
      </c>
      <c r="E133" s="194" t="s">
        <v>3399</v>
      </c>
      <c r="G133" s="193">
        <v>472</v>
      </c>
      <c r="H133" s="194" t="s">
        <v>3400</v>
      </c>
    </row>
    <row r="134" spans="1:8" ht="14.1" customHeight="1">
      <c r="A134" s="193">
        <v>118</v>
      </c>
      <c r="B134" s="194" t="s">
        <v>3401</v>
      </c>
      <c r="D134" s="193">
        <v>299</v>
      </c>
      <c r="E134" s="194" t="s">
        <v>3402</v>
      </c>
      <c r="G134" s="193">
        <v>473</v>
      </c>
      <c r="H134" s="194" t="s">
        <v>3403</v>
      </c>
    </row>
    <row r="135" spans="1:8" ht="14.1" customHeight="1">
      <c r="A135" s="193">
        <v>119</v>
      </c>
      <c r="B135" s="194" t="s">
        <v>3404</v>
      </c>
      <c r="D135" s="193">
        <v>300</v>
      </c>
      <c r="E135" s="194" t="s">
        <v>3405</v>
      </c>
      <c r="G135" s="193">
        <v>474</v>
      </c>
      <c r="H135" s="194" t="s">
        <v>3406</v>
      </c>
    </row>
    <row r="136" spans="1:8" ht="14.1" customHeight="1">
      <c r="A136" s="193">
        <v>120</v>
      </c>
      <c r="B136" s="194" t="s">
        <v>3407</v>
      </c>
      <c r="D136" s="193">
        <v>301</v>
      </c>
      <c r="E136" s="194" t="s">
        <v>3408</v>
      </c>
      <c r="G136" s="193">
        <v>475</v>
      </c>
      <c r="H136" s="194" t="s">
        <v>3409</v>
      </c>
    </row>
    <row r="137" spans="1:8" ht="14.1" customHeight="1">
      <c r="A137" s="193">
        <v>121</v>
      </c>
      <c r="B137" s="194" t="s">
        <v>3410</v>
      </c>
      <c r="D137" s="193">
        <v>302</v>
      </c>
      <c r="E137" s="194" t="s">
        <v>3411</v>
      </c>
      <c r="G137" s="193">
        <v>541</v>
      </c>
      <c r="H137" s="194" t="s">
        <v>3412</v>
      </c>
    </row>
    <row r="138" spans="1:8" ht="14.1" customHeight="1">
      <c r="A138" s="193">
        <v>122</v>
      </c>
      <c r="B138" s="194" t="s">
        <v>3413</v>
      </c>
      <c r="D138" s="193">
        <v>303</v>
      </c>
      <c r="E138" s="194" t="s">
        <v>3414</v>
      </c>
      <c r="G138" s="193">
        <v>476</v>
      </c>
      <c r="H138" s="194" t="s">
        <v>3415</v>
      </c>
    </row>
    <row r="139" spans="1:8" ht="14.1" customHeight="1">
      <c r="A139" s="193">
        <v>123</v>
      </c>
      <c r="B139" s="194" t="s">
        <v>3416</v>
      </c>
      <c r="D139" s="193">
        <v>304</v>
      </c>
      <c r="E139" s="194" t="s">
        <v>3417</v>
      </c>
      <c r="G139" s="193">
        <v>477</v>
      </c>
      <c r="H139" s="194" t="s">
        <v>3418</v>
      </c>
    </row>
    <row r="140" spans="1:8" ht="14.1" customHeight="1">
      <c r="A140" s="193">
        <v>124</v>
      </c>
      <c r="B140" s="194" t="s">
        <v>3419</v>
      </c>
      <c r="D140" s="193">
        <v>306</v>
      </c>
      <c r="E140" s="194" t="s">
        <v>3420</v>
      </c>
      <c r="G140" s="193">
        <v>478</v>
      </c>
      <c r="H140" s="194" t="s">
        <v>3421</v>
      </c>
    </row>
    <row r="141" spans="1:8" ht="14.1" customHeight="1">
      <c r="A141" s="193">
        <v>618</v>
      </c>
      <c r="B141" s="194" t="s">
        <v>3422</v>
      </c>
      <c r="D141" s="193">
        <v>307</v>
      </c>
      <c r="E141" s="194" t="s">
        <v>3423</v>
      </c>
      <c r="G141" s="193">
        <v>565</v>
      </c>
      <c r="H141" s="194" t="s">
        <v>3424</v>
      </c>
    </row>
    <row r="142" spans="1:8" ht="14.1" customHeight="1">
      <c r="A142" s="193">
        <v>125</v>
      </c>
      <c r="B142" s="194" t="s">
        <v>3425</v>
      </c>
      <c r="D142" s="193">
        <v>308</v>
      </c>
      <c r="E142" s="194" t="s">
        <v>3426</v>
      </c>
      <c r="G142" s="193">
        <v>558</v>
      </c>
      <c r="H142" s="194" t="s">
        <v>3427</v>
      </c>
    </row>
    <row r="143" spans="1:8" ht="14.1" customHeight="1">
      <c r="A143" s="193">
        <v>569</v>
      </c>
      <c r="B143" s="194" t="s">
        <v>3428</v>
      </c>
      <c r="D143" s="193">
        <v>605</v>
      </c>
      <c r="E143" s="194" t="s">
        <v>3429</v>
      </c>
      <c r="G143" s="193">
        <v>480</v>
      </c>
      <c r="H143" s="194" t="s">
        <v>3430</v>
      </c>
    </row>
    <row r="144" spans="1:8" ht="14.1" customHeight="1">
      <c r="A144" s="195">
        <v>127</v>
      </c>
      <c r="B144" s="196" t="s">
        <v>3431</v>
      </c>
      <c r="D144" s="195">
        <v>309</v>
      </c>
      <c r="E144" s="196" t="s">
        <v>3432</v>
      </c>
      <c r="G144" s="195">
        <v>481</v>
      </c>
      <c r="H144" s="196" t="s">
        <v>3433</v>
      </c>
    </row>
    <row r="145" spans="1:8" ht="14.1" customHeight="1">
      <c r="A145" s="195">
        <v>129</v>
      </c>
      <c r="B145" s="196" t="s">
        <v>3434</v>
      </c>
      <c r="D145" s="195">
        <v>542</v>
      </c>
      <c r="E145" s="196" t="s">
        <v>3435</v>
      </c>
      <c r="G145" s="195">
        <v>483</v>
      </c>
      <c r="H145" s="196" t="s">
        <v>3436</v>
      </c>
    </row>
    <row r="146" spans="1:8" ht="14.1" customHeight="1">
      <c r="A146" s="195">
        <v>604</v>
      </c>
      <c r="B146" s="196" t="s">
        <v>3437</v>
      </c>
      <c r="D146" s="195">
        <v>311</v>
      </c>
      <c r="E146" s="196" t="s">
        <v>3438</v>
      </c>
      <c r="G146" s="195">
        <v>484</v>
      </c>
      <c r="H146" s="196" t="s">
        <v>3439</v>
      </c>
    </row>
    <row r="147" spans="1:8" ht="14.1" customHeight="1">
      <c r="A147" s="195">
        <v>130</v>
      </c>
      <c r="B147" s="196" t="s">
        <v>3440</v>
      </c>
      <c r="D147" s="195">
        <v>312</v>
      </c>
      <c r="E147" s="196" t="s">
        <v>3441</v>
      </c>
      <c r="G147" s="195">
        <v>485</v>
      </c>
      <c r="H147" s="196" t="s">
        <v>3442</v>
      </c>
    </row>
    <row r="148" spans="1:8" ht="14.1" customHeight="1">
      <c r="A148" s="195">
        <v>131</v>
      </c>
      <c r="B148" s="196" t="s">
        <v>3443</v>
      </c>
      <c r="D148" s="195">
        <v>313</v>
      </c>
      <c r="E148" s="196" t="s">
        <v>3444</v>
      </c>
      <c r="G148" s="195">
        <v>486</v>
      </c>
      <c r="H148" s="196" t="s">
        <v>3445</v>
      </c>
    </row>
    <row r="149" spans="1:8" ht="14.1" customHeight="1">
      <c r="A149" s="195">
        <v>132</v>
      </c>
      <c r="B149" s="196" t="s">
        <v>3446</v>
      </c>
      <c r="D149" s="195">
        <v>314</v>
      </c>
      <c r="E149" s="196" t="s">
        <v>3447</v>
      </c>
      <c r="G149" s="195">
        <v>487</v>
      </c>
      <c r="H149" s="196" t="s">
        <v>3448</v>
      </c>
    </row>
    <row r="150" spans="1:8" ht="14.1" customHeight="1">
      <c r="A150" s="195">
        <v>134</v>
      </c>
      <c r="B150" s="196" t="s">
        <v>3449</v>
      </c>
      <c r="D150" s="195">
        <v>535</v>
      </c>
      <c r="E150" s="196" t="s">
        <v>3450</v>
      </c>
      <c r="G150" s="195">
        <v>488</v>
      </c>
      <c r="H150" s="196" t="s">
        <v>3451</v>
      </c>
    </row>
    <row r="151" spans="1:8" ht="14.1" customHeight="1">
      <c r="A151" s="195">
        <v>135</v>
      </c>
      <c r="B151" s="196" t="s">
        <v>3452</v>
      </c>
      <c r="D151" s="195">
        <v>315</v>
      </c>
      <c r="E151" s="196" t="s">
        <v>3453</v>
      </c>
      <c r="G151" s="195">
        <v>489</v>
      </c>
      <c r="H151" s="196" t="s">
        <v>3454</v>
      </c>
    </row>
    <row r="152" spans="1:8" ht="14.1" customHeight="1">
      <c r="A152" s="195">
        <v>136</v>
      </c>
      <c r="B152" s="196" t="s">
        <v>3455</v>
      </c>
      <c r="D152" s="195">
        <v>316</v>
      </c>
      <c r="E152" s="196" t="s">
        <v>3456</v>
      </c>
      <c r="G152" s="195">
        <v>490</v>
      </c>
      <c r="H152" s="196" t="s">
        <v>3457</v>
      </c>
    </row>
    <row r="153" spans="1:8" ht="14.1" customHeight="1">
      <c r="A153" s="195">
        <v>137</v>
      </c>
      <c r="B153" s="196" t="s">
        <v>3458</v>
      </c>
      <c r="D153" s="195">
        <v>317</v>
      </c>
      <c r="E153" s="196" t="s">
        <v>3459</v>
      </c>
      <c r="G153" s="195">
        <v>491</v>
      </c>
      <c r="H153" s="196" t="s">
        <v>3460</v>
      </c>
    </row>
    <row r="154" spans="1:8" ht="14.1" customHeight="1">
      <c r="A154" s="195">
        <v>138</v>
      </c>
      <c r="B154" s="196" t="s">
        <v>3461</v>
      </c>
      <c r="D154" s="195">
        <v>318</v>
      </c>
      <c r="E154" s="196" t="s">
        <v>3462</v>
      </c>
      <c r="G154" s="195">
        <v>492</v>
      </c>
      <c r="H154" s="196" t="s">
        <v>3463</v>
      </c>
    </row>
    <row r="155" spans="1:8" ht="14.1" customHeight="1">
      <c r="A155" s="195">
        <v>139</v>
      </c>
      <c r="B155" s="196" t="s">
        <v>3464</v>
      </c>
      <c r="D155" s="195">
        <v>320</v>
      </c>
      <c r="E155" s="196" t="s">
        <v>3465</v>
      </c>
      <c r="G155" s="195">
        <v>493</v>
      </c>
      <c r="H155" s="196" t="s">
        <v>3466</v>
      </c>
    </row>
    <row r="156" spans="1:8" ht="14.1" customHeight="1">
      <c r="A156" s="195">
        <v>140</v>
      </c>
      <c r="B156" s="196" t="s">
        <v>3467</v>
      </c>
      <c r="D156" s="195">
        <v>321</v>
      </c>
      <c r="E156" s="196" t="s">
        <v>3468</v>
      </c>
      <c r="G156" s="195">
        <v>494</v>
      </c>
      <c r="H156" s="196" t="s">
        <v>3469</v>
      </c>
    </row>
    <row r="157" spans="1:8" ht="14.1" customHeight="1">
      <c r="A157" s="195">
        <v>141</v>
      </c>
      <c r="B157" s="196" t="s">
        <v>3470</v>
      </c>
      <c r="D157" s="195">
        <v>323</v>
      </c>
      <c r="E157" s="196" t="s">
        <v>3471</v>
      </c>
      <c r="G157" s="195">
        <v>495</v>
      </c>
      <c r="H157" s="196" t="s">
        <v>3472</v>
      </c>
    </row>
    <row r="158" spans="1:8" ht="14.1" customHeight="1">
      <c r="A158" s="195">
        <v>510</v>
      </c>
      <c r="B158" s="196" t="s">
        <v>3473</v>
      </c>
      <c r="D158" s="195">
        <v>324</v>
      </c>
      <c r="E158" s="196" t="s">
        <v>3474</v>
      </c>
      <c r="G158" s="195">
        <v>497</v>
      </c>
      <c r="H158" s="196" t="s">
        <v>3475</v>
      </c>
    </row>
    <row r="159" spans="1:8" ht="14.1" customHeight="1">
      <c r="A159" s="195">
        <v>144</v>
      </c>
      <c r="B159" s="196" t="s">
        <v>3476</v>
      </c>
      <c r="D159" s="195">
        <v>325</v>
      </c>
      <c r="E159" s="196" t="s">
        <v>3477</v>
      </c>
      <c r="G159" s="195">
        <v>498</v>
      </c>
      <c r="H159" s="196" t="s">
        <v>3478</v>
      </c>
    </row>
    <row r="160" spans="1:8" ht="14.1" customHeight="1">
      <c r="A160" s="195">
        <v>145</v>
      </c>
      <c r="B160" s="196" t="s">
        <v>3479</v>
      </c>
      <c r="D160" s="195">
        <v>326</v>
      </c>
      <c r="E160" s="196" t="s">
        <v>3480</v>
      </c>
      <c r="G160" s="195">
        <v>579</v>
      </c>
      <c r="H160" s="196" t="s">
        <v>3481</v>
      </c>
    </row>
    <row r="161" spans="1:8" ht="14.1" customHeight="1">
      <c r="A161" s="195">
        <v>146</v>
      </c>
      <c r="B161" s="196" t="s">
        <v>3482</v>
      </c>
      <c r="D161" s="195">
        <v>327</v>
      </c>
      <c r="E161" s="196" t="s">
        <v>3483</v>
      </c>
      <c r="G161" s="195">
        <v>499</v>
      </c>
      <c r="H161" s="196" t="s">
        <v>3484</v>
      </c>
    </row>
    <row r="162" spans="1:8" ht="14.1" customHeight="1">
      <c r="A162" s="195">
        <v>148</v>
      </c>
      <c r="B162" s="196" t="s">
        <v>3485</v>
      </c>
      <c r="D162" s="195">
        <v>328</v>
      </c>
      <c r="E162" s="196" t="s">
        <v>3486</v>
      </c>
      <c r="G162" s="195">
        <v>500</v>
      </c>
      <c r="H162" s="196" t="s">
        <v>3487</v>
      </c>
    </row>
    <row r="163" spans="1:8" ht="14.1" customHeight="1">
      <c r="A163" s="195">
        <v>149</v>
      </c>
      <c r="B163" s="196" t="s">
        <v>3488</v>
      </c>
      <c r="D163" s="195">
        <v>329</v>
      </c>
      <c r="E163" s="196" t="s">
        <v>3489</v>
      </c>
      <c r="G163" s="195">
        <v>502</v>
      </c>
      <c r="H163" s="196" t="s">
        <v>3490</v>
      </c>
    </row>
    <row r="164" spans="1:8" ht="14.1" customHeight="1">
      <c r="A164" s="195">
        <v>150</v>
      </c>
      <c r="B164" s="196" t="s">
        <v>3491</v>
      </c>
      <c r="D164" s="195">
        <v>330</v>
      </c>
      <c r="E164" s="196" t="s">
        <v>3492</v>
      </c>
      <c r="G164" s="195">
        <v>584</v>
      </c>
      <c r="H164" s="196" t="s">
        <v>3493</v>
      </c>
    </row>
    <row r="165" spans="1:8" ht="14.1" customHeight="1">
      <c r="A165" s="195">
        <v>152</v>
      </c>
      <c r="B165" s="196" t="s">
        <v>3494</v>
      </c>
      <c r="D165" s="195">
        <v>581</v>
      </c>
      <c r="E165" s="196" t="s">
        <v>3495</v>
      </c>
      <c r="G165" s="195">
        <v>503</v>
      </c>
      <c r="H165" s="196" t="s">
        <v>3496</v>
      </c>
    </row>
    <row r="166" spans="1:8" ht="14.1" customHeight="1">
      <c r="A166" s="195">
        <v>153</v>
      </c>
      <c r="B166" s="196" t="s">
        <v>3497</v>
      </c>
      <c r="D166" s="195">
        <v>331</v>
      </c>
      <c r="E166" s="196" t="s">
        <v>3498</v>
      </c>
      <c r="G166" s="195">
        <v>504</v>
      </c>
      <c r="H166" s="196" t="s">
        <v>3499</v>
      </c>
    </row>
    <row r="167" spans="1:8" ht="14.1" customHeight="1">
      <c r="A167" s="195">
        <v>154</v>
      </c>
      <c r="B167" s="196" t="s">
        <v>3500</v>
      </c>
      <c r="D167" s="195">
        <v>332</v>
      </c>
      <c r="E167" s="196" t="s">
        <v>3501</v>
      </c>
      <c r="G167" s="195">
        <v>505</v>
      </c>
      <c r="H167" s="196" t="s">
        <v>3502</v>
      </c>
    </row>
    <row r="168" spans="1:8" ht="14.1" customHeight="1">
      <c r="A168" s="195">
        <v>155</v>
      </c>
      <c r="B168" s="196" t="s">
        <v>3503</v>
      </c>
      <c r="D168" s="195">
        <v>333</v>
      </c>
      <c r="E168" s="196" t="s">
        <v>3504</v>
      </c>
      <c r="G168" s="195">
        <v>506</v>
      </c>
      <c r="H168" s="196" t="s">
        <v>3505</v>
      </c>
    </row>
    <row r="169" spans="1:8" ht="14.1" customHeight="1">
      <c r="A169" s="195">
        <v>156</v>
      </c>
      <c r="B169" s="196" t="s">
        <v>3506</v>
      </c>
      <c r="D169" s="195">
        <v>334</v>
      </c>
      <c r="E169" s="196" t="s">
        <v>3507</v>
      </c>
      <c r="G169" s="195">
        <v>507</v>
      </c>
      <c r="H169" s="196" t="s">
        <v>3508</v>
      </c>
    </row>
    <row r="170" spans="1:8" ht="14.1" customHeight="1">
      <c r="A170" s="195">
        <v>158</v>
      </c>
      <c r="B170" s="196" t="s">
        <v>3509</v>
      </c>
      <c r="D170" s="195">
        <v>455</v>
      </c>
      <c r="E170" s="196" t="s">
        <v>3510</v>
      </c>
      <c r="G170" s="195">
        <v>508</v>
      </c>
      <c r="H170" s="196" t="s">
        <v>3511</v>
      </c>
    </row>
    <row r="171" spans="1:8" ht="14.1" customHeight="1">
      <c r="A171" s="195">
        <v>159</v>
      </c>
      <c r="B171" s="196" t="s">
        <v>3512</v>
      </c>
      <c r="D171" s="195">
        <v>335</v>
      </c>
      <c r="E171" s="196" t="s">
        <v>3513</v>
      </c>
      <c r="G171" s="195">
        <v>509</v>
      </c>
      <c r="H171" s="196" t="s">
        <v>3514</v>
      </c>
    </row>
    <row r="172" spans="1:8" ht="14.1" customHeight="1">
      <c r="A172" s="195">
        <v>161</v>
      </c>
      <c r="B172" s="196" t="s">
        <v>3515</v>
      </c>
      <c r="D172" s="195">
        <v>337</v>
      </c>
      <c r="E172" s="196" t="s">
        <v>3516</v>
      </c>
      <c r="G172" s="195">
        <v>511</v>
      </c>
      <c r="H172" s="196" t="s">
        <v>3517</v>
      </c>
    </row>
    <row r="173" spans="1:8" ht="14.1" customHeight="1">
      <c r="A173" s="195">
        <v>609</v>
      </c>
      <c r="B173" s="196" t="s">
        <v>3518</v>
      </c>
      <c r="D173" s="195">
        <v>338</v>
      </c>
      <c r="E173" s="196" t="s">
        <v>3519</v>
      </c>
      <c r="G173" s="195">
        <v>512</v>
      </c>
      <c r="H173" s="196" t="s">
        <v>3520</v>
      </c>
    </row>
    <row r="174" spans="1:8" ht="14.1" customHeight="1">
      <c r="A174" s="195">
        <v>163</v>
      </c>
      <c r="B174" s="196" t="s">
        <v>3521</v>
      </c>
      <c r="D174" s="195">
        <v>339</v>
      </c>
      <c r="E174" s="196" t="s">
        <v>3522</v>
      </c>
      <c r="G174" s="195">
        <v>513</v>
      </c>
      <c r="H174" s="196" t="s">
        <v>3523</v>
      </c>
    </row>
    <row r="175" spans="1:8" ht="14.1" customHeight="1">
      <c r="A175" s="195">
        <v>164</v>
      </c>
      <c r="B175" s="196" t="s">
        <v>3524</v>
      </c>
      <c r="D175" s="195">
        <v>340</v>
      </c>
      <c r="E175" s="196" t="s">
        <v>3525</v>
      </c>
      <c r="G175" s="195">
        <v>514</v>
      </c>
      <c r="H175" s="196" t="s">
        <v>3526</v>
      </c>
    </row>
    <row r="176" spans="1:8" ht="14.1" customHeight="1">
      <c r="A176" s="195">
        <v>165</v>
      </c>
      <c r="B176" s="196" t="s">
        <v>3527</v>
      </c>
      <c r="D176" s="195">
        <v>271</v>
      </c>
      <c r="E176" s="196" t="s">
        <v>3528</v>
      </c>
      <c r="G176" s="195">
        <v>516</v>
      </c>
      <c r="H176" s="196" t="s">
        <v>3529</v>
      </c>
    </row>
    <row r="177" spans="1:8" ht="14.1" customHeight="1">
      <c r="A177" s="195">
        <v>599</v>
      </c>
      <c r="B177" s="196" t="s">
        <v>3530</v>
      </c>
      <c r="D177" s="195">
        <v>616</v>
      </c>
      <c r="E177" s="196" t="s">
        <v>3531</v>
      </c>
      <c r="G177" s="195">
        <v>625</v>
      </c>
      <c r="H177" s="196" t="s">
        <v>3532</v>
      </c>
    </row>
    <row r="178" spans="1:8" ht="14.1" customHeight="1">
      <c r="A178" s="195">
        <v>166</v>
      </c>
      <c r="B178" s="196" t="s">
        <v>3533</v>
      </c>
      <c r="D178" s="195">
        <v>341</v>
      </c>
      <c r="E178" s="196" t="s">
        <v>3534</v>
      </c>
      <c r="G178" s="195">
        <v>517</v>
      </c>
      <c r="H178" s="196" t="s">
        <v>3535</v>
      </c>
    </row>
    <row r="179" spans="1:8" ht="14.1" customHeight="1">
      <c r="A179" s="195">
        <v>167</v>
      </c>
      <c r="B179" s="196" t="s">
        <v>3536</v>
      </c>
      <c r="D179" s="195">
        <v>342</v>
      </c>
      <c r="E179" s="196" t="s">
        <v>3537</v>
      </c>
      <c r="G179" s="195">
        <v>518</v>
      </c>
      <c r="H179" s="196" t="s">
        <v>3538</v>
      </c>
    </row>
    <row r="180" spans="1:8" ht="14.1" customHeight="1">
      <c r="A180" s="195">
        <v>168</v>
      </c>
      <c r="B180" s="196" t="s">
        <v>3539</v>
      </c>
      <c r="D180" s="195">
        <v>343</v>
      </c>
      <c r="E180" s="196" t="s">
        <v>3540</v>
      </c>
      <c r="G180" s="195">
        <v>519</v>
      </c>
      <c r="H180" s="196" t="s">
        <v>3541</v>
      </c>
    </row>
    <row r="181" spans="1:8" ht="14.1" customHeight="1">
      <c r="A181" s="195">
        <v>169</v>
      </c>
      <c r="B181" s="196" t="s">
        <v>3542</v>
      </c>
      <c r="D181" s="195">
        <v>544</v>
      </c>
      <c r="E181" s="196" t="s">
        <v>3543</v>
      </c>
      <c r="G181" s="195">
        <v>520</v>
      </c>
      <c r="H181" s="196" t="s">
        <v>3544</v>
      </c>
    </row>
    <row r="182" spans="1:8" ht="14.1" customHeight="1">
      <c r="A182" s="195">
        <v>170</v>
      </c>
      <c r="B182" s="196" t="s">
        <v>3545</v>
      </c>
      <c r="D182" s="195">
        <v>344</v>
      </c>
      <c r="E182" s="196" t="s">
        <v>3546</v>
      </c>
      <c r="G182" s="195">
        <v>595</v>
      </c>
      <c r="H182" s="196" t="s">
        <v>3547</v>
      </c>
    </row>
    <row r="183" spans="1:8" ht="14.1" customHeight="1">
      <c r="A183" s="195">
        <v>171</v>
      </c>
      <c r="B183" s="196" t="s">
        <v>3548</v>
      </c>
      <c r="D183" s="195">
        <v>345</v>
      </c>
      <c r="E183" s="196" t="s">
        <v>3549</v>
      </c>
      <c r="G183" s="195">
        <v>521</v>
      </c>
      <c r="H183" s="196" t="s">
        <v>3550</v>
      </c>
    </row>
    <row r="184" spans="1:8" ht="14.1" customHeight="1">
      <c r="A184" s="195">
        <v>552</v>
      </c>
      <c r="B184" s="196" t="s">
        <v>3551</v>
      </c>
      <c r="D184" s="195">
        <v>346</v>
      </c>
      <c r="E184" s="196" t="s">
        <v>3552</v>
      </c>
      <c r="G184" s="195">
        <v>133</v>
      </c>
      <c r="H184" s="196" t="s">
        <v>3553</v>
      </c>
    </row>
    <row r="185" spans="1:8" ht="14.1" customHeight="1">
      <c r="A185" s="195">
        <v>172</v>
      </c>
      <c r="B185" s="196" t="s">
        <v>3554</v>
      </c>
      <c r="D185" s="195">
        <v>347</v>
      </c>
      <c r="E185" s="196" t="s">
        <v>3555</v>
      </c>
      <c r="G185" s="195">
        <v>522</v>
      </c>
      <c r="H185" s="196" t="s">
        <v>3556</v>
      </c>
    </row>
    <row r="186" spans="1:8" ht="14.1" customHeight="1">
      <c r="A186" s="195">
        <v>173</v>
      </c>
      <c r="B186" s="196" t="s">
        <v>3557</v>
      </c>
      <c r="D186" s="195">
        <v>348</v>
      </c>
      <c r="E186" s="196" t="s">
        <v>3558</v>
      </c>
      <c r="G186" s="195">
        <v>543</v>
      </c>
      <c r="H186" s="196" t="s">
        <v>3559</v>
      </c>
    </row>
    <row r="187" spans="1:8" ht="14.1" customHeight="1">
      <c r="A187" s="195">
        <v>559</v>
      </c>
      <c r="B187" s="196" t="s">
        <v>3560</v>
      </c>
      <c r="D187" s="195">
        <v>349</v>
      </c>
      <c r="E187" s="196" t="s">
        <v>3561</v>
      </c>
      <c r="G187" s="195">
        <v>523</v>
      </c>
      <c r="H187" s="196" t="s">
        <v>3562</v>
      </c>
    </row>
    <row r="188" spans="1:8" ht="14.1" customHeight="1">
      <c r="A188" s="195">
        <v>560</v>
      </c>
      <c r="B188" s="196" t="s">
        <v>3563</v>
      </c>
      <c r="D188" s="195">
        <v>350</v>
      </c>
      <c r="E188" s="196" t="s">
        <v>3564</v>
      </c>
      <c r="G188" s="195">
        <v>524</v>
      </c>
      <c r="H188" s="196" t="s">
        <v>3565</v>
      </c>
    </row>
    <row r="189" spans="1:8" ht="14.1" customHeight="1">
      <c r="A189" s="195">
        <v>623</v>
      </c>
      <c r="B189" s="196" t="s">
        <v>3566</v>
      </c>
      <c r="D189" s="195">
        <v>573</v>
      </c>
      <c r="E189" s="196" t="s">
        <v>3567</v>
      </c>
      <c r="G189" s="195">
        <v>525</v>
      </c>
      <c r="H189" s="196" t="s">
        <v>3568</v>
      </c>
    </row>
    <row r="190" spans="1:8" ht="14.1" customHeight="1">
      <c r="A190" s="195">
        <v>175</v>
      </c>
      <c r="B190" s="196" t="s">
        <v>3569</v>
      </c>
      <c r="D190" s="195">
        <v>351</v>
      </c>
      <c r="E190" s="196" t="s">
        <v>3570</v>
      </c>
      <c r="G190" s="195">
        <v>526</v>
      </c>
      <c r="H190" s="196" t="s">
        <v>3571</v>
      </c>
    </row>
    <row r="191" spans="1:8" ht="14.1" customHeight="1">
      <c r="A191" s="195">
        <v>176</v>
      </c>
      <c r="B191" s="196" t="s">
        <v>3572</v>
      </c>
      <c r="D191" s="195">
        <v>352</v>
      </c>
      <c r="E191" s="196" t="s">
        <v>3573</v>
      </c>
      <c r="G191" s="195">
        <v>527</v>
      </c>
      <c r="H191" s="196" t="s">
        <v>3574</v>
      </c>
    </row>
    <row r="192" spans="1:8" ht="14.1" customHeight="1">
      <c r="A192" s="195">
        <v>177</v>
      </c>
      <c r="B192" s="196" t="s">
        <v>3575</v>
      </c>
      <c r="D192" s="195">
        <v>354</v>
      </c>
      <c r="E192" s="196" t="s">
        <v>3576</v>
      </c>
      <c r="G192" s="195">
        <v>528</v>
      </c>
      <c r="H192" s="196" t="s">
        <v>3577</v>
      </c>
    </row>
    <row r="193" spans="1:8" ht="14.1" customHeight="1">
      <c r="A193" s="195">
        <v>178</v>
      </c>
      <c r="B193" s="196" t="s">
        <v>3578</v>
      </c>
      <c r="D193" s="195">
        <v>355</v>
      </c>
      <c r="E193" s="196" t="s">
        <v>3579</v>
      </c>
      <c r="G193" s="195">
        <v>566</v>
      </c>
      <c r="H193" s="196" t="s">
        <v>3580</v>
      </c>
    </row>
    <row r="194" spans="1:8" ht="14.1" customHeight="1">
      <c r="A194" s="195">
        <v>179</v>
      </c>
      <c r="B194" s="196" t="s">
        <v>3581</v>
      </c>
      <c r="D194" s="195">
        <v>356</v>
      </c>
      <c r="E194" s="196" t="s">
        <v>3582</v>
      </c>
      <c r="G194" s="195">
        <v>530</v>
      </c>
      <c r="H194" s="196" t="s">
        <v>3583</v>
      </c>
    </row>
    <row r="195" spans="1:8" ht="14.1" customHeight="1">
      <c r="A195" s="195">
        <v>596</v>
      </c>
      <c r="B195" s="196" t="s">
        <v>3584</v>
      </c>
      <c r="D195" s="195">
        <v>589</v>
      </c>
      <c r="E195" s="196" t="s">
        <v>3585</v>
      </c>
      <c r="G195" s="195">
        <v>531</v>
      </c>
      <c r="H195" s="196" t="s">
        <v>3586</v>
      </c>
    </row>
    <row r="196" spans="1:8" ht="14.1" customHeight="1">
      <c r="A196" s="195">
        <v>180</v>
      </c>
      <c r="B196" s="196" t="s">
        <v>3587</v>
      </c>
      <c r="D196" s="195">
        <v>620</v>
      </c>
      <c r="E196" s="196" t="s">
        <v>3588</v>
      </c>
      <c r="G196" s="195">
        <v>540</v>
      </c>
      <c r="H196" s="196" t="s">
        <v>3589</v>
      </c>
    </row>
    <row r="197" spans="1:8" ht="14.1" customHeight="1">
      <c r="A197" s="195">
        <v>181</v>
      </c>
      <c r="B197" s="196" t="s">
        <v>3590</v>
      </c>
      <c r="D197" s="195">
        <v>590</v>
      </c>
      <c r="E197" s="196" t="s">
        <v>3591</v>
      </c>
      <c r="G197" s="195">
        <v>602</v>
      </c>
      <c r="H197" s="196" t="s">
        <v>3592</v>
      </c>
    </row>
    <row r="198" spans="1:8" ht="14.1" customHeight="1">
      <c r="A198" s="195">
        <v>597</v>
      </c>
      <c r="B198" s="196" t="s">
        <v>3593</v>
      </c>
      <c r="D198" s="195">
        <v>357</v>
      </c>
      <c r="E198" s="196" t="s">
        <v>3594</v>
      </c>
      <c r="G198" s="195">
        <v>534</v>
      </c>
      <c r="H198" s="196" t="s">
        <v>3595</v>
      </c>
    </row>
    <row r="199" spans="1:8" ht="14.1" customHeight="1">
      <c r="A199" s="195">
        <v>183</v>
      </c>
      <c r="B199" s="196" t="s">
        <v>3596</v>
      </c>
      <c r="D199" s="195">
        <v>583</v>
      </c>
      <c r="E199" s="196" t="s">
        <v>3597</v>
      </c>
      <c r="G199" s="197"/>
      <c r="H199" s="198"/>
    </row>
    <row r="200" spans="1:8" ht="14.1" customHeight="1">
      <c r="A200" s="199">
        <v>184</v>
      </c>
      <c r="B200" s="200" t="s">
        <v>3598</v>
      </c>
      <c r="D200" s="199">
        <v>574</v>
      </c>
      <c r="E200" s="200" t="s">
        <v>3597</v>
      </c>
      <c r="G200" s="201"/>
      <c r="H200" s="202"/>
    </row>
    <row r="201" ht="5.1" customHeight="1"/>
    <row r="202" spans="1:8" ht="30" customHeight="1">
      <c r="A202" s="466" t="s">
        <v>3599</v>
      </c>
      <c r="B202" s="467"/>
      <c r="C202" s="468" t="s">
        <v>3035</v>
      </c>
      <c r="D202" s="469"/>
      <c r="E202" s="470"/>
      <c r="F202" s="468" t="s">
        <v>3600</v>
      </c>
      <c r="G202" s="469"/>
      <c r="H202" s="470"/>
    </row>
    <row r="203" spans="1:8" ht="15" customHeight="1">
      <c r="A203" s="203" t="s">
        <v>3601</v>
      </c>
      <c r="B203" s="483" t="s">
        <v>3602</v>
      </c>
      <c r="C203" s="484"/>
      <c r="D203" s="484"/>
      <c r="E203" s="484"/>
      <c r="F203" s="484"/>
      <c r="G203" s="484"/>
      <c r="H203" s="484"/>
    </row>
    <row r="204" spans="1:8" ht="15" customHeight="1">
      <c r="A204" s="204">
        <v>10</v>
      </c>
      <c r="B204" s="205" t="s">
        <v>722</v>
      </c>
      <c r="C204" s="206"/>
      <c r="D204" s="206"/>
      <c r="E204" s="206"/>
      <c r="F204" s="206"/>
      <c r="G204" s="206"/>
      <c r="H204" s="207"/>
    </row>
    <row r="205" spans="1:8" ht="15" customHeight="1">
      <c r="A205" s="208">
        <v>12</v>
      </c>
      <c r="B205" s="209" t="s">
        <v>723</v>
      </c>
      <c r="C205" s="210"/>
      <c r="D205" s="210"/>
      <c r="E205" s="210"/>
      <c r="F205" s="210"/>
      <c r="G205" s="210"/>
      <c r="H205" s="211"/>
    </row>
    <row r="206" spans="1:8" ht="15" customHeight="1">
      <c r="A206" s="208">
        <v>15</v>
      </c>
      <c r="B206" s="209" t="s">
        <v>724</v>
      </c>
      <c r="C206" s="210"/>
      <c r="D206" s="210"/>
      <c r="E206" s="210"/>
      <c r="F206" s="210"/>
      <c r="G206" s="210"/>
      <c r="H206" s="211"/>
    </row>
    <row r="207" spans="1:8" ht="15" customHeight="1">
      <c r="A207" s="208">
        <v>17</v>
      </c>
      <c r="B207" s="209" t="s">
        <v>725</v>
      </c>
      <c r="C207" s="210"/>
      <c r="D207" s="210"/>
      <c r="E207" s="210"/>
      <c r="F207" s="210"/>
      <c r="G207" s="210"/>
      <c r="H207" s="211"/>
    </row>
    <row r="208" spans="1:8" ht="15" customHeight="1">
      <c r="A208" s="208">
        <v>18</v>
      </c>
      <c r="B208" s="209" t="s">
        <v>726</v>
      </c>
      <c r="C208" s="210"/>
      <c r="D208" s="210"/>
      <c r="E208" s="210"/>
      <c r="F208" s="210"/>
      <c r="G208" s="210"/>
      <c r="H208" s="211"/>
    </row>
    <row r="209" spans="1:8" ht="15" customHeight="1">
      <c r="A209" s="208">
        <v>20</v>
      </c>
      <c r="B209" s="209" t="s">
        <v>727</v>
      </c>
      <c r="C209" s="210"/>
      <c r="D209" s="210"/>
      <c r="E209" s="210"/>
      <c r="F209" s="210"/>
      <c r="G209" s="210"/>
      <c r="H209" s="211"/>
    </row>
    <row r="210" spans="1:8" ht="15" customHeight="1">
      <c r="A210" s="208">
        <v>25</v>
      </c>
      <c r="B210" s="209" t="s">
        <v>728</v>
      </c>
      <c r="C210" s="210"/>
      <c r="D210" s="210"/>
      <c r="E210" s="210"/>
      <c r="F210" s="210"/>
      <c r="G210" s="210"/>
      <c r="H210" s="211"/>
    </row>
    <row r="211" spans="1:8" ht="15" customHeight="1">
      <c r="A211" s="208">
        <v>27</v>
      </c>
      <c r="B211" s="209" t="s">
        <v>729</v>
      </c>
      <c r="C211" s="210"/>
      <c r="D211" s="210"/>
      <c r="E211" s="210"/>
      <c r="F211" s="210"/>
      <c r="G211" s="210"/>
      <c r="H211" s="211"/>
    </row>
    <row r="212" spans="1:8" ht="15" customHeight="1">
      <c r="A212" s="208">
        <v>28</v>
      </c>
      <c r="B212" s="209" t="s">
        <v>730</v>
      </c>
      <c r="C212" s="210"/>
      <c r="D212" s="210"/>
      <c r="E212" s="210"/>
      <c r="F212" s="210"/>
      <c r="G212" s="210"/>
      <c r="H212" s="211"/>
    </row>
    <row r="213" spans="1:8" ht="15" customHeight="1">
      <c r="A213" s="208">
        <v>30</v>
      </c>
      <c r="B213" s="209" t="s">
        <v>731</v>
      </c>
      <c r="C213" s="212"/>
      <c r="D213" s="212"/>
      <c r="E213" s="212"/>
      <c r="F213" s="212"/>
      <c r="G213" s="212"/>
      <c r="H213" s="213"/>
    </row>
    <row r="214" spans="1:8" ht="15" customHeight="1">
      <c r="A214" s="208">
        <v>32</v>
      </c>
      <c r="B214" s="209" t="s">
        <v>732</v>
      </c>
      <c r="C214" s="210"/>
      <c r="D214" s="210"/>
      <c r="E214" s="210"/>
      <c r="F214" s="210"/>
      <c r="G214" s="210"/>
      <c r="H214" s="211"/>
    </row>
    <row r="215" spans="1:8" ht="15" customHeight="1">
      <c r="A215" s="208">
        <v>33</v>
      </c>
      <c r="B215" s="209" t="s">
        <v>733</v>
      </c>
      <c r="C215" s="212"/>
      <c r="D215" s="212"/>
      <c r="E215" s="212"/>
      <c r="F215" s="212"/>
      <c r="G215" s="212"/>
      <c r="H215" s="213"/>
    </row>
    <row r="216" spans="1:8" ht="15" customHeight="1">
      <c r="A216" s="208">
        <v>34</v>
      </c>
      <c r="B216" s="209" t="s">
        <v>734</v>
      </c>
      <c r="C216" s="212"/>
      <c r="D216" s="212"/>
      <c r="E216" s="212"/>
      <c r="F216" s="212"/>
      <c r="G216" s="212"/>
      <c r="H216" s="213"/>
    </row>
    <row r="217" spans="1:8" ht="15" customHeight="1">
      <c r="A217" s="208">
        <v>36</v>
      </c>
      <c r="B217" s="209" t="s">
        <v>735</v>
      </c>
      <c r="C217" s="212"/>
      <c r="D217" s="212"/>
      <c r="E217" s="212"/>
      <c r="F217" s="212"/>
      <c r="G217" s="212"/>
      <c r="H217" s="213"/>
    </row>
    <row r="218" spans="1:8" ht="15" customHeight="1">
      <c r="A218" s="208">
        <v>40</v>
      </c>
      <c r="B218" s="209" t="s">
        <v>736</v>
      </c>
      <c r="C218" s="212"/>
      <c r="D218" s="212"/>
      <c r="E218" s="212"/>
      <c r="F218" s="212"/>
      <c r="G218" s="212"/>
      <c r="H218" s="213"/>
    </row>
    <row r="219" spans="1:8" ht="15" customHeight="1">
      <c r="A219" s="208">
        <v>41</v>
      </c>
      <c r="B219" s="209" t="s">
        <v>737</v>
      </c>
      <c r="C219" s="214"/>
      <c r="D219" s="214"/>
      <c r="E219" s="214"/>
      <c r="F219" s="214"/>
      <c r="G219" s="214"/>
      <c r="H219" s="215"/>
    </row>
    <row r="220" spans="1:8" ht="15" customHeight="1">
      <c r="A220" s="208">
        <v>48</v>
      </c>
      <c r="B220" s="209" t="s">
        <v>738</v>
      </c>
      <c r="C220" s="212"/>
      <c r="D220" s="212"/>
      <c r="E220" s="212"/>
      <c r="F220" s="212"/>
      <c r="G220" s="212"/>
      <c r="H220" s="213"/>
    </row>
    <row r="221" spans="1:8" ht="15" customHeight="1">
      <c r="A221" s="208">
        <v>49</v>
      </c>
      <c r="B221" s="209" t="s">
        <v>739</v>
      </c>
      <c r="C221" s="210"/>
      <c r="D221" s="210"/>
      <c r="E221" s="210"/>
      <c r="F221" s="210"/>
      <c r="G221" s="210"/>
      <c r="H221" s="211"/>
    </row>
    <row r="222" spans="1:8" ht="15" customHeight="1">
      <c r="A222" s="208">
        <v>52</v>
      </c>
      <c r="B222" s="209" t="s">
        <v>740</v>
      </c>
      <c r="C222" s="212"/>
      <c r="D222" s="212"/>
      <c r="E222" s="212"/>
      <c r="F222" s="212"/>
      <c r="G222" s="212"/>
      <c r="H222" s="213"/>
    </row>
    <row r="223" spans="1:8" ht="15" customHeight="1">
      <c r="A223" s="208">
        <v>54</v>
      </c>
      <c r="B223" s="209" t="s">
        <v>741</v>
      </c>
      <c r="C223" s="212"/>
      <c r="D223" s="212"/>
      <c r="E223" s="212"/>
      <c r="F223" s="212"/>
      <c r="G223" s="212"/>
      <c r="H223" s="213"/>
    </row>
    <row r="224" spans="1:8" ht="15" customHeight="1">
      <c r="A224" s="208">
        <v>55</v>
      </c>
      <c r="B224" s="209" t="s">
        <v>742</v>
      </c>
      <c r="C224" s="214"/>
      <c r="D224" s="214"/>
      <c r="E224" s="214"/>
      <c r="F224" s="214"/>
      <c r="G224" s="214"/>
      <c r="H224" s="215"/>
    </row>
    <row r="225" spans="1:8" ht="15" customHeight="1">
      <c r="A225" s="208">
        <v>60</v>
      </c>
      <c r="B225" s="209" t="s">
        <v>743</v>
      </c>
      <c r="C225" s="210"/>
      <c r="D225" s="210"/>
      <c r="E225" s="210"/>
      <c r="F225" s="210"/>
      <c r="G225" s="210"/>
      <c r="H225" s="211"/>
    </row>
    <row r="226" spans="1:8" ht="15" customHeight="1">
      <c r="A226" s="208">
        <v>61</v>
      </c>
      <c r="B226" s="209" t="s">
        <v>744</v>
      </c>
      <c r="C226" s="214"/>
      <c r="D226" s="214"/>
      <c r="E226" s="214"/>
      <c r="F226" s="214"/>
      <c r="G226" s="214"/>
      <c r="H226" s="215"/>
    </row>
    <row r="227" spans="1:8" ht="15" customHeight="1">
      <c r="A227" s="208">
        <v>65</v>
      </c>
      <c r="B227" s="209" t="s">
        <v>745</v>
      </c>
      <c r="C227" s="212"/>
      <c r="D227" s="212"/>
      <c r="E227" s="212"/>
      <c r="F227" s="212"/>
      <c r="G227" s="212"/>
      <c r="H227" s="213"/>
    </row>
    <row r="228" spans="1:8" ht="15" customHeight="1">
      <c r="A228" s="208">
        <v>76</v>
      </c>
      <c r="B228" s="209" t="s">
        <v>746</v>
      </c>
      <c r="C228" s="212"/>
      <c r="D228" s="212"/>
      <c r="E228" s="212"/>
      <c r="F228" s="212"/>
      <c r="G228" s="212"/>
      <c r="H228" s="213"/>
    </row>
    <row r="229" spans="1:8" ht="15" customHeight="1">
      <c r="A229" s="208">
        <v>77</v>
      </c>
      <c r="B229" s="209" t="s">
        <v>747</v>
      </c>
      <c r="C229" s="212"/>
      <c r="D229" s="212"/>
      <c r="E229" s="212"/>
      <c r="F229" s="212"/>
      <c r="G229" s="212"/>
      <c r="H229" s="213"/>
    </row>
    <row r="230" spans="1:8" ht="15" customHeight="1">
      <c r="A230" s="208">
        <v>80</v>
      </c>
      <c r="B230" s="209" t="s">
        <v>748</v>
      </c>
      <c r="C230" s="212"/>
      <c r="D230" s="212"/>
      <c r="E230" s="212"/>
      <c r="F230" s="212"/>
      <c r="G230" s="212"/>
      <c r="H230" s="213"/>
    </row>
    <row r="231" spans="1:8" ht="15" customHeight="1">
      <c r="A231" s="208">
        <v>86</v>
      </c>
      <c r="B231" s="209" t="s">
        <v>749</v>
      </c>
      <c r="C231" s="212"/>
      <c r="D231" s="212"/>
      <c r="E231" s="212"/>
      <c r="F231" s="212"/>
      <c r="G231" s="212"/>
      <c r="H231" s="213"/>
    </row>
    <row r="232" spans="1:8" ht="15" customHeight="1">
      <c r="A232" s="208">
        <v>90</v>
      </c>
      <c r="B232" s="209" t="s">
        <v>750</v>
      </c>
      <c r="C232" s="210"/>
      <c r="D232" s="210"/>
      <c r="E232" s="210"/>
      <c r="F232" s="210"/>
      <c r="G232" s="210"/>
      <c r="H232" s="211"/>
    </row>
    <row r="233" spans="1:8" ht="15" customHeight="1">
      <c r="A233" s="208">
        <v>95</v>
      </c>
      <c r="B233" s="209" t="s">
        <v>751</v>
      </c>
      <c r="C233" s="212"/>
      <c r="D233" s="212"/>
      <c r="E233" s="212"/>
      <c r="F233" s="212"/>
      <c r="G233" s="212"/>
      <c r="H233" s="213"/>
    </row>
    <row r="234" spans="1:8" ht="15" customHeight="1">
      <c r="A234" s="208">
        <v>96</v>
      </c>
      <c r="B234" s="209" t="s">
        <v>752</v>
      </c>
      <c r="C234" s="210"/>
      <c r="D234" s="210"/>
      <c r="E234" s="210"/>
      <c r="F234" s="210"/>
      <c r="G234" s="210"/>
      <c r="H234" s="211"/>
    </row>
    <row r="235" spans="1:8" ht="15" customHeight="1">
      <c r="A235" s="208">
        <v>102</v>
      </c>
      <c r="B235" s="209" t="s">
        <v>753</v>
      </c>
      <c r="C235" s="210"/>
      <c r="D235" s="210"/>
      <c r="E235" s="210"/>
      <c r="F235" s="210"/>
      <c r="G235" s="210"/>
      <c r="H235" s="211"/>
    </row>
    <row r="236" spans="1:8" ht="15" customHeight="1">
      <c r="A236" s="208">
        <v>106</v>
      </c>
      <c r="B236" s="209" t="s">
        <v>754</v>
      </c>
      <c r="C236" s="212"/>
      <c r="D236" s="212"/>
      <c r="E236" s="212"/>
      <c r="F236" s="212"/>
      <c r="G236" s="212"/>
      <c r="H236" s="213"/>
    </row>
    <row r="237" spans="1:8" ht="15" customHeight="1">
      <c r="A237" s="208">
        <v>110</v>
      </c>
      <c r="B237" s="209" t="s">
        <v>755</v>
      </c>
      <c r="C237" s="214"/>
      <c r="D237" s="214"/>
      <c r="E237" s="214"/>
      <c r="F237" s="214"/>
      <c r="G237" s="214"/>
      <c r="H237" s="215"/>
    </row>
    <row r="238" spans="1:8" ht="15" customHeight="1">
      <c r="A238" s="208">
        <v>120</v>
      </c>
      <c r="B238" s="209" t="s">
        <v>756</v>
      </c>
      <c r="C238" s="212"/>
      <c r="D238" s="212"/>
      <c r="E238" s="212"/>
      <c r="F238" s="212"/>
      <c r="G238" s="212"/>
      <c r="H238" s="213"/>
    </row>
    <row r="239" spans="1:8" ht="15" customHeight="1">
      <c r="A239" s="208">
        <v>121</v>
      </c>
      <c r="B239" s="209" t="s">
        <v>757</v>
      </c>
      <c r="C239" s="210"/>
      <c r="D239" s="210"/>
      <c r="E239" s="210"/>
      <c r="F239" s="210"/>
      <c r="G239" s="210"/>
      <c r="H239" s="211"/>
    </row>
    <row r="240" spans="1:8" ht="15" customHeight="1">
      <c r="A240" s="208">
        <v>122</v>
      </c>
      <c r="B240" s="209" t="s">
        <v>758</v>
      </c>
      <c r="C240" s="210"/>
      <c r="D240" s="210"/>
      <c r="E240" s="210"/>
      <c r="F240" s="210"/>
      <c r="G240" s="210"/>
      <c r="H240" s="211"/>
    </row>
    <row r="241" spans="1:8" ht="15" customHeight="1">
      <c r="A241" s="208">
        <v>123</v>
      </c>
      <c r="B241" s="209" t="s">
        <v>759</v>
      </c>
      <c r="C241" s="210"/>
      <c r="D241" s="210"/>
      <c r="E241" s="210"/>
      <c r="F241" s="210"/>
      <c r="G241" s="210"/>
      <c r="H241" s="211"/>
    </row>
    <row r="242" spans="1:8" ht="15" customHeight="1">
      <c r="A242" s="208">
        <v>160</v>
      </c>
      <c r="B242" s="209" t="s">
        <v>760</v>
      </c>
      <c r="C242" s="210"/>
      <c r="D242" s="210"/>
      <c r="E242" s="210"/>
      <c r="F242" s="210"/>
      <c r="G242" s="210"/>
      <c r="H242" s="211"/>
    </row>
    <row r="243" spans="1:8" ht="15" customHeight="1">
      <c r="A243" s="208">
        <v>185</v>
      </c>
      <c r="B243" s="209" t="s">
        <v>761</v>
      </c>
      <c r="C243" s="210"/>
      <c r="D243" s="210"/>
      <c r="E243" s="210"/>
      <c r="F243" s="210"/>
      <c r="G243" s="210"/>
      <c r="H243" s="211"/>
    </row>
    <row r="244" spans="1:8" ht="15" customHeight="1">
      <c r="A244" s="208">
        <v>196</v>
      </c>
      <c r="B244" s="209" t="s">
        <v>762</v>
      </c>
      <c r="C244" s="216"/>
      <c r="D244" s="216"/>
      <c r="E244" s="216"/>
      <c r="F244" s="216"/>
      <c r="G244" s="216"/>
      <c r="H244" s="217"/>
    </row>
    <row r="245" spans="1:8" ht="15" customHeight="1">
      <c r="A245" s="208">
        <v>240</v>
      </c>
      <c r="B245" s="209" t="s">
        <v>763</v>
      </c>
      <c r="C245" s="216"/>
      <c r="D245" s="216"/>
      <c r="E245" s="216"/>
      <c r="F245" s="216"/>
      <c r="G245" s="216"/>
      <c r="H245" s="217"/>
    </row>
    <row r="246" spans="1:8" ht="15" customHeight="1">
      <c r="A246" s="208">
        <v>241</v>
      </c>
      <c r="B246" s="209" t="s">
        <v>764</v>
      </c>
      <c r="C246" s="216"/>
      <c r="D246" s="216"/>
      <c r="E246" s="216"/>
      <c r="F246" s="216"/>
      <c r="G246" s="216"/>
      <c r="H246" s="217"/>
    </row>
    <row r="247" spans="1:8" ht="15" customHeight="1">
      <c r="A247" s="208">
        <v>242</v>
      </c>
      <c r="B247" s="209" t="s">
        <v>765</v>
      </c>
      <c r="C247" s="216"/>
      <c r="D247" s="216"/>
      <c r="E247" s="216"/>
      <c r="F247" s="216"/>
      <c r="G247" s="216"/>
      <c r="H247" s="217"/>
    </row>
    <row r="248" spans="1:8" ht="15" customHeight="1">
      <c r="A248" s="208">
        <v>250</v>
      </c>
      <c r="B248" s="209" t="s">
        <v>766</v>
      </c>
      <c r="C248" s="216"/>
      <c r="D248" s="216"/>
      <c r="E248" s="216"/>
      <c r="F248" s="216"/>
      <c r="G248" s="216"/>
      <c r="H248" s="217"/>
    </row>
    <row r="249" spans="1:8" ht="15" customHeight="1">
      <c r="A249" s="208">
        <v>256</v>
      </c>
      <c r="B249" s="209" t="s">
        <v>767</v>
      </c>
      <c r="C249" s="216"/>
      <c r="D249" s="216"/>
      <c r="E249" s="216"/>
      <c r="F249" s="216"/>
      <c r="G249" s="216"/>
      <c r="H249" s="217"/>
    </row>
    <row r="250" spans="1:8" ht="15" customHeight="1">
      <c r="A250" s="218">
        <v>258</v>
      </c>
      <c r="B250" s="219" t="s">
        <v>768</v>
      </c>
      <c r="C250" s="220"/>
      <c r="D250" s="220"/>
      <c r="E250" s="220"/>
      <c r="F250" s="220"/>
      <c r="G250" s="220"/>
      <c r="H250" s="221"/>
    </row>
    <row r="251" ht="12.75"/>
    <row r="252" ht="12.75"/>
    <row r="253" spans="1:8" ht="30" customHeight="1">
      <c r="A253" s="466" t="s">
        <v>3603</v>
      </c>
      <c r="B253" s="467"/>
      <c r="C253" s="468" t="s">
        <v>3035</v>
      </c>
      <c r="D253" s="469"/>
      <c r="E253" s="470"/>
      <c r="F253" s="468" t="s">
        <v>3600</v>
      </c>
      <c r="G253" s="469"/>
      <c r="H253" s="470"/>
    </row>
    <row r="254" spans="1:8" ht="15" customHeight="1">
      <c r="A254" s="222" t="s">
        <v>3045</v>
      </c>
      <c r="B254" s="478" t="s">
        <v>3604</v>
      </c>
      <c r="C254" s="479"/>
      <c r="D254" s="479"/>
      <c r="E254" s="479"/>
      <c r="F254" s="479"/>
      <c r="G254" s="479"/>
      <c r="H254" s="480"/>
    </row>
    <row r="255" spans="1:8" ht="15" customHeight="1">
      <c r="A255" s="223">
        <v>111</v>
      </c>
      <c r="B255" s="481" t="s">
        <v>3605</v>
      </c>
      <c r="C255" s="481"/>
      <c r="D255" s="481"/>
      <c r="E255" s="481"/>
      <c r="F255" s="481"/>
      <c r="G255" s="481"/>
      <c r="H255" s="482"/>
    </row>
    <row r="256" spans="1:8" ht="15" customHeight="1">
      <c r="A256" s="224">
        <v>112</v>
      </c>
      <c r="B256" s="462" t="s">
        <v>3606</v>
      </c>
      <c r="C256" s="462"/>
      <c r="D256" s="462"/>
      <c r="E256" s="462"/>
      <c r="F256" s="462"/>
      <c r="G256" s="462"/>
      <c r="H256" s="463"/>
    </row>
    <row r="257" spans="1:8" ht="15" customHeight="1">
      <c r="A257" s="224">
        <v>113</v>
      </c>
      <c r="B257" s="462" t="s">
        <v>3607</v>
      </c>
      <c r="C257" s="462"/>
      <c r="D257" s="462"/>
      <c r="E257" s="462"/>
      <c r="F257" s="462"/>
      <c r="G257" s="462"/>
      <c r="H257" s="463"/>
    </row>
    <row r="258" spans="1:8" ht="15" customHeight="1">
      <c r="A258" s="224">
        <v>114</v>
      </c>
      <c r="B258" s="462" t="s">
        <v>3608</v>
      </c>
      <c r="C258" s="462"/>
      <c r="D258" s="462"/>
      <c r="E258" s="462"/>
      <c r="F258" s="462"/>
      <c r="G258" s="462"/>
      <c r="H258" s="463"/>
    </row>
    <row r="259" spans="1:8" ht="15" customHeight="1">
      <c r="A259" s="224">
        <v>115</v>
      </c>
      <c r="B259" s="462" t="s">
        <v>3609</v>
      </c>
      <c r="C259" s="462"/>
      <c r="D259" s="462"/>
      <c r="E259" s="462"/>
      <c r="F259" s="462"/>
      <c r="G259" s="462"/>
      <c r="H259" s="463"/>
    </row>
    <row r="260" spans="1:8" ht="15" customHeight="1">
      <c r="A260" s="224">
        <v>116</v>
      </c>
      <c r="B260" s="462" t="s">
        <v>3610</v>
      </c>
      <c r="C260" s="462"/>
      <c r="D260" s="462"/>
      <c r="E260" s="462"/>
      <c r="F260" s="462"/>
      <c r="G260" s="462"/>
      <c r="H260" s="463"/>
    </row>
    <row r="261" spans="1:8" ht="15" customHeight="1">
      <c r="A261" s="224">
        <v>119</v>
      </c>
      <c r="B261" s="462" t="s">
        <v>3611</v>
      </c>
      <c r="C261" s="462"/>
      <c r="D261" s="462"/>
      <c r="E261" s="462"/>
      <c r="F261" s="462"/>
      <c r="G261" s="462"/>
      <c r="H261" s="463"/>
    </row>
    <row r="262" spans="1:8" ht="15" customHeight="1">
      <c r="A262" s="224">
        <v>121</v>
      </c>
      <c r="B262" s="462" t="s">
        <v>3612</v>
      </c>
      <c r="C262" s="462"/>
      <c r="D262" s="462"/>
      <c r="E262" s="462"/>
      <c r="F262" s="462"/>
      <c r="G262" s="462"/>
      <c r="H262" s="463"/>
    </row>
    <row r="263" spans="1:8" ht="15" customHeight="1">
      <c r="A263" s="224">
        <v>122</v>
      </c>
      <c r="B263" s="462" t="s">
        <v>3613</v>
      </c>
      <c r="C263" s="462"/>
      <c r="D263" s="462"/>
      <c r="E263" s="462"/>
      <c r="F263" s="462"/>
      <c r="G263" s="462"/>
      <c r="H263" s="463"/>
    </row>
    <row r="264" spans="1:8" ht="15" customHeight="1">
      <c r="A264" s="224">
        <v>123</v>
      </c>
      <c r="B264" s="462" t="s">
        <v>3614</v>
      </c>
      <c r="C264" s="462"/>
      <c r="D264" s="462"/>
      <c r="E264" s="462"/>
      <c r="F264" s="462"/>
      <c r="G264" s="462"/>
      <c r="H264" s="463"/>
    </row>
    <row r="265" spans="1:8" ht="15" customHeight="1">
      <c r="A265" s="224">
        <v>124</v>
      </c>
      <c r="B265" s="462" t="s">
        <v>3615</v>
      </c>
      <c r="C265" s="462"/>
      <c r="D265" s="462"/>
      <c r="E265" s="462"/>
      <c r="F265" s="462"/>
      <c r="G265" s="462"/>
      <c r="H265" s="463"/>
    </row>
    <row r="266" spans="1:8" ht="15" customHeight="1">
      <c r="A266" s="224">
        <v>125</v>
      </c>
      <c r="B266" s="462" t="s">
        <v>3616</v>
      </c>
      <c r="C266" s="462"/>
      <c r="D266" s="462"/>
      <c r="E266" s="462"/>
      <c r="F266" s="462"/>
      <c r="G266" s="462"/>
      <c r="H266" s="463"/>
    </row>
    <row r="267" spans="1:8" ht="15" customHeight="1">
      <c r="A267" s="224">
        <v>126</v>
      </c>
      <c r="B267" s="462" t="s">
        <v>3617</v>
      </c>
      <c r="C267" s="462"/>
      <c r="D267" s="462"/>
      <c r="E267" s="462"/>
      <c r="F267" s="462"/>
      <c r="G267" s="462"/>
      <c r="H267" s="463"/>
    </row>
    <row r="268" spans="1:8" ht="15" customHeight="1">
      <c r="A268" s="224">
        <v>127</v>
      </c>
      <c r="B268" s="462" t="s">
        <v>3618</v>
      </c>
      <c r="C268" s="462"/>
      <c r="D268" s="462"/>
      <c r="E268" s="462"/>
      <c r="F268" s="462"/>
      <c r="G268" s="462"/>
      <c r="H268" s="463"/>
    </row>
    <row r="269" spans="1:8" ht="15" customHeight="1">
      <c r="A269" s="224">
        <v>128</v>
      </c>
      <c r="B269" s="462" t="s">
        <v>3619</v>
      </c>
      <c r="C269" s="462"/>
      <c r="D269" s="462"/>
      <c r="E269" s="462"/>
      <c r="F269" s="462"/>
      <c r="G269" s="462"/>
      <c r="H269" s="463"/>
    </row>
    <row r="270" spans="1:8" ht="15" customHeight="1">
      <c r="A270" s="224">
        <v>129</v>
      </c>
      <c r="B270" s="462" t="s">
        <v>3620</v>
      </c>
      <c r="C270" s="462"/>
      <c r="D270" s="462"/>
      <c r="E270" s="462"/>
      <c r="F270" s="462"/>
      <c r="G270" s="462"/>
      <c r="H270" s="463"/>
    </row>
    <row r="271" spans="1:8" ht="15" customHeight="1">
      <c r="A271" s="224">
        <v>130</v>
      </c>
      <c r="B271" s="462" t="s">
        <v>3621</v>
      </c>
      <c r="C271" s="462"/>
      <c r="D271" s="462"/>
      <c r="E271" s="462"/>
      <c r="F271" s="462"/>
      <c r="G271" s="462"/>
      <c r="H271" s="463"/>
    </row>
    <row r="272" spans="1:8" ht="15" customHeight="1">
      <c r="A272" s="224">
        <v>141</v>
      </c>
      <c r="B272" s="462" t="s">
        <v>3622</v>
      </c>
      <c r="C272" s="462"/>
      <c r="D272" s="462"/>
      <c r="E272" s="462"/>
      <c r="F272" s="462"/>
      <c r="G272" s="462"/>
      <c r="H272" s="463"/>
    </row>
    <row r="273" spans="1:8" ht="15" customHeight="1">
      <c r="A273" s="224">
        <v>142</v>
      </c>
      <c r="B273" s="462" t="s">
        <v>3623</v>
      </c>
      <c r="C273" s="462"/>
      <c r="D273" s="462"/>
      <c r="E273" s="462"/>
      <c r="F273" s="462"/>
      <c r="G273" s="462"/>
      <c r="H273" s="463"/>
    </row>
    <row r="274" spans="1:8" ht="15" customHeight="1">
      <c r="A274" s="224">
        <v>143</v>
      </c>
      <c r="B274" s="462" t="s">
        <v>3624</v>
      </c>
      <c r="C274" s="462"/>
      <c r="D274" s="462"/>
      <c r="E274" s="462"/>
      <c r="F274" s="462"/>
      <c r="G274" s="462"/>
      <c r="H274" s="463"/>
    </row>
    <row r="275" spans="1:8" ht="15" customHeight="1">
      <c r="A275" s="224">
        <v>144</v>
      </c>
      <c r="B275" s="462" t="s">
        <v>3625</v>
      </c>
      <c r="C275" s="462"/>
      <c r="D275" s="462"/>
      <c r="E275" s="462"/>
      <c r="F275" s="462"/>
      <c r="G275" s="462"/>
      <c r="H275" s="463"/>
    </row>
    <row r="276" spans="1:8" ht="15" customHeight="1">
      <c r="A276" s="224">
        <v>145</v>
      </c>
      <c r="B276" s="462" t="s">
        <v>3626</v>
      </c>
      <c r="C276" s="462"/>
      <c r="D276" s="462"/>
      <c r="E276" s="462"/>
      <c r="F276" s="462"/>
      <c r="G276" s="462"/>
      <c r="H276" s="463"/>
    </row>
    <row r="277" spans="1:8" ht="15" customHeight="1">
      <c r="A277" s="224">
        <v>146</v>
      </c>
      <c r="B277" s="462" t="s">
        <v>3627</v>
      </c>
      <c r="C277" s="462"/>
      <c r="D277" s="462"/>
      <c r="E277" s="462"/>
      <c r="F277" s="462"/>
      <c r="G277" s="462"/>
      <c r="H277" s="463"/>
    </row>
    <row r="278" spans="1:8" ht="15" customHeight="1">
      <c r="A278" s="224">
        <v>147</v>
      </c>
      <c r="B278" s="462" t="s">
        <v>3628</v>
      </c>
      <c r="C278" s="462"/>
      <c r="D278" s="462"/>
      <c r="E278" s="462"/>
      <c r="F278" s="462"/>
      <c r="G278" s="462"/>
      <c r="H278" s="463"/>
    </row>
    <row r="279" spans="1:8" ht="15" customHeight="1">
      <c r="A279" s="224">
        <v>149</v>
      </c>
      <c r="B279" s="462" t="s">
        <v>3629</v>
      </c>
      <c r="C279" s="462"/>
      <c r="D279" s="462"/>
      <c r="E279" s="462"/>
      <c r="F279" s="462"/>
      <c r="G279" s="462"/>
      <c r="H279" s="463"/>
    </row>
    <row r="280" spans="1:8" ht="15" customHeight="1">
      <c r="A280" s="224">
        <v>150</v>
      </c>
      <c r="B280" s="462" t="s">
        <v>3630</v>
      </c>
      <c r="C280" s="462"/>
      <c r="D280" s="462"/>
      <c r="E280" s="462"/>
      <c r="F280" s="462"/>
      <c r="G280" s="462"/>
      <c r="H280" s="463"/>
    </row>
    <row r="281" spans="1:8" ht="15" customHeight="1">
      <c r="A281" s="224">
        <v>161</v>
      </c>
      <c r="B281" s="462" t="s">
        <v>3631</v>
      </c>
      <c r="C281" s="462"/>
      <c r="D281" s="462"/>
      <c r="E281" s="462"/>
      <c r="F281" s="462"/>
      <c r="G281" s="462"/>
      <c r="H281" s="463"/>
    </row>
    <row r="282" spans="1:8" ht="15" customHeight="1">
      <c r="A282" s="224">
        <v>162</v>
      </c>
      <c r="B282" s="462" t="s">
        <v>3632</v>
      </c>
      <c r="C282" s="462"/>
      <c r="D282" s="462"/>
      <c r="E282" s="462"/>
      <c r="F282" s="462"/>
      <c r="G282" s="462"/>
      <c r="H282" s="463"/>
    </row>
    <row r="283" spans="1:8" ht="15" customHeight="1">
      <c r="A283" s="224">
        <v>163</v>
      </c>
      <c r="B283" s="462" t="s">
        <v>3633</v>
      </c>
      <c r="C283" s="462"/>
      <c r="D283" s="462"/>
      <c r="E283" s="462"/>
      <c r="F283" s="462"/>
      <c r="G283" s="462"/>
      <c r="H283" s="463"/>
    </row>
    <row r="284" spans="1:8" ht="15" customHeight="1">
      <c r="A284" s="224">
        <v>164</v>
      </c>
      <c r="B284" s="462" t="s">
        <v>3634</v>
      </c>
      <c r="C284" s="462"/>
      <c r="D284" s="462"/>
      <c r="E284" s="462"/>
      <c r="F284" s="462"/>
      <c r="G284" s="462"/>
      <c r="H284" s="463"/>
    </row>
    <row r="285" spans="1:8" ht="15" customHeight="1">
      <c r="A285" s="224">
        <v>170</v>
      </c>
      <c r="B285" s="462" t="s">
        <v>3635</v>
      </c>
      <c r="C285" s="462"/>
      <c r="D285" s="462"/>
      <c r="E285" s="462"/>
      <c r="F285" s="462"/>
      <c r="G285" s="462"/>
      <c r="H285" s="463"/>
    </row>
    <row r="286" spans="1:8" ht="15" customHeight="1">
      <c r="A286" s="224">
        <v>210</v>
      </c>
      <c r="B286" s="462" t="s">
        <v>3636</v>
      </c>
      <c r="C286" s="462"/>
      <c r="D286" s="462"/>
      <c r="E286" s="462"/>
      <c r="F286" s="462"/>
      <c r="G286" s="462"/>
      <c r="H286" s="463"/>
    </row>
    <row r="287" spans="1:8" ht="15" customHeight="1">
      <c r="A287" s="224">
        <v>220</v>
      </c>
      <c r="B287" s="462" t="s">
        <v>3637</v>
      </c>
      <c r="C287" s="462"/>
      <c r="D287" s="462"/>
      <c r="E287" s="462"/>
      <c r="F287" s="462"/>
      <c r="G287" s="462"/>
      <c r="H287" s="463"/>
    </row>
    <row r="288" spans="1:8" ht="15" customHeight="1">
      <c r="A288" s="224">
        <v>230</v>
      </c>
      <c r="B288" s="462" t="s">
        <v>3638</v>
      </c>
      <c r="C288" s="462"/>
      <c r="D288" s="462"/>
      <c r="E288" s="462"/>
      <c r="F288" s="462"/>
      <c r="G288" s="462"/>
      <c r="H288" s="463"/>
    </row>
    <row r="289" spans="1:8" ht="15" customHeight="1">
      <c r="A289" s="224">
        <v>240</v>
      </c>
      <c r="B289" s="462" t="s">
        <v>3639</v>
      </c>
      <c r="C289" s="462"/>
      <c r="D289" s="462"/>
      <c r="E289" s="462"/>
      <c r="F289" s="462"/>
      <c r="G289" s="462"/>
      <c r="H289" s="463"/>
    </row>
    <row r="290" spans="1:8" ht="15" customHeight="1">
      <c r="A290" s="224">
        <v>311</v>
      </c>
      <c r="B290" s="462" t="s">
        <v>3640</v>
      </c>
      <c r="C290" s="462"/>
      <c r="D290" s="462"/>
      <c r="E290" s="462"/>
      <c r="F290" s="462"/>
      <c r="G290" s="462"/>
      <c r="H290" s="463"/>
    </row>
    <row r="291" spans="1:8" ht="15" customHeight="1">
      <c r="A291" s="224">
        <v>312</v>
      </c>
      <c r="B291" s="462" t="s">
        <v>3641</v>
      </c>
      <c r="C291" s="462"/>
      <c r="D291" s="462"/>
      <c r="E291" s="462"/>
      <c r="F291" s="462"/>
      <c r="G291" s="462"/>
      <c r="H291" s="463"/>
    </row>
    <row r="292" spans="1:8" ht="15" customHeight="1">
      <c r="A292" s="224">
        <v>321</v>
      </c>
      <c r="B292" s="462" t="s">
        <v>3642</v>
      </c>
      <c r="C292" s="462"/>
      <c r="D292" s="462"/>
      <c r="E292" s="462"/>
      <c r="F292" s="462"/>
      <c r="G292" s="462"/>
      <c r="H292" s="463"/>
    </row>
    <row r="293" spans="1:8" ht="15" customHeight="1">
      <c r="A293" s="224">
        <v>322</v>
      </c>
      <c r="B293" s="462" t="s">
        <v>3643</v>
      </c>
      <c r="C293" s="462"/>
      <c r="D293" s="462"/>
      <c r="E293" s="462"/>
      <c r="F293" s="462"/>
      <c r="G293" s="462"/>
      <c r="H293" s="463"/>
    </row>
    <row r="294" spans="1:8" ht="15" customHeight="1">
      <c r="A294" s="224">
        <v>510</v>
      </c>
      <c r="B294" s="462" t="s">
        <v>3644</v>
      </c>
      <c r="C294" s="462"/>
      <c r="D294" s="462"/>
      <c r="E294" s="462"/>
      <c r="F294" s="462"/>
      <c r="G294" s="462"/>
      <c r="H294" s="463"/>
    </row>
    <row r="295" spans="1:8" ht="15" customHeight="1">
      <c r="A295" s="224">
        <v>520</v>
      </c>
      <c r="B295" s="462" t="s">
        <v>3645</v>
      </c>
      <c r="C295" s="462"/>
      <c r="D295" s="462"/>
      <c r="E295" s="462"/>
      <c r="F295" s="462"/>
      <c r="G295" s="462"/>
      <c r="H295" s="463"/>
    </row>
    <row r="296" spans="1:8" ht="15" customHeight="1">
      <c r="A296" s="224">
        <v>610</v>
      </c>
      <c r="B296" s="462" t="s">
        <v>3646</v>
      </c>
      <c r="C296" s="462"/>
      <c r="D296" s="462"/>
      <c r="E296" s="462"/>
      <c r="F296" s="462"/>
      <c r="G296" s="462"/>
      <c r="H296" s="463"/>
    </row>
    <row r="297" spans="1:8" ht="15" customHeight="1">
      <c r="A297" s="224">
        <v>620</v>
      </c>
      <c r="B297" s="462" t="s">
        <v>3647</v>
      </c>
      <c r="C297" s="462"/>
      <c r="D297" s="462"/>
      <c r="E297" s="462"/>
      <c r="F297" s="462"/>
      <c r="G297" s="462"/>
      <c r="H297" s="463"/>
    </row>
    <row r="298" spans="1:8" ht="15" customHeight="1">
      <c r="A298" s="224">
        <v>710</v>
      </c>
      <c r="B298" s="462" t="s">
        <v>3648</v>
      </c>
      <c r="C298" s="462"/>
      <c r="D298" s="462"/>
      <c r="E298" s="462"/>
      <c r="F298" s="462"/>
      <c r="G298" s="462"/>
      <c r="H298" s="463"/>
    </row>
    <row r="299" spans="1:8" ht="15" customHeight="1">
      <c r="A299" s="224">
        <v>721</v>
      </c>
      <c r="B299" s="462" t="s">
        <v>3649</v>
      </c>
      <c r="C299" s="462"/>
      <c r="D299" s="462"/>
      <c r="E299" s="462"/>
      <c r="F299" s="462"/>
      <c r="G299" s="462"/>
      <c r="H299" s="463"/>
    </row>
    <row r="300" spans="1:8" ht="15" customHeight="1">
      <c r="A300" s="224">
        <v>729</v>
      </c>
      <c r="B300" s="462" t="s">
        <v>3650</v>
      </c>
      <c r="C300" s="462"/>
      <c r="D300" s="462"/>
      <c r="E300" s="462"/>
      <c r="F300" s="462"/>
      <c r="G300" s="462"/>
      <c r="H300" s="463"/>
    </row>
    <row r="301" spans="1:8" ht="15" customHeight="1">
      <c r="A301" s="224">
        <v>811</v>
      </c>
      <c r="B301" s="462" t="s">
        <v>3651</v>
      </c>
      <c r="C301" s="462"/>
      <c r="D301" s="462"/>
      <c r="E301" s="462"/>
      <c r="F301" s="462"/>
      <c r="G301" s="462"/>
      <c r="H301" s="463"/>
    </row>
    <row r="302" spans="1:8" ht="15" customHeight="1">
      <c r="A302" s="224">
        <v>812</v>
      </c>
      <c r="B302" s="462" t="s">
        <v>3652</v>
      </c>
      <c r="C302" s="462"/>
      <c r="D302" s="462"/>
      <c r="E302" s="462"/>
      <c r="F302" s="462"/>
      <c r="G302" s="462"/>
      <c r="H302" s="463"/>
    </row>
    <row r="303" spans="1:8" ht="15" customHeight="1">
      <c r="A303" s="224">
        <v>891</v>
      </c>
      <c r="B303" s="462" t="s">
        <v>3653</v>
      </c>
      <c r="C303" s="462"/>
      <c r="D303" s="462"/>
      <c r="E303" s="462"/>
      <c r="F303" s="462"/>
      <c r="G303" s="462"/>
      <c r="H303" s="463"/>
    </row>
    <row r="304" spans="1:8" ht="15" customHeight="1">
      <c r="A304" s="224">
        <v>892</v>
      </c>
      <c r="B304" s="462" t="s">
        <v>3654</v>
      </c>
      <c r="C304" s="462"/>
      <c r="D304" s="462"/>
      <c r="E304" s="462"/>
      <c r="F304" s="462"/>
      <c r="G304" s="462"/>
      <c r="H304" s="463"/>
    </row>
    <row r="305" spans="1:8" ht="15" customHeight="1">
      <c r="A305" s="224">
        <v>893</v>
      </c>
      <c r="B305" s="462" t="s">
        <v>3655</v>
      </c>
      <c r="C305" s="462"/>
      <c r="D305" s="462"/>
      <c r="E305" s="462"/>
      <c r="F305" s="462"/>
      <c r="G305" s="462"/>
      <c r="H305" s="463"/>
    </row>
    <row r="306" spans="1:8" ht="15" customHeight="1">
      <c r="A306" s="224">
        <v>899</v>
      </c>
      <c r="B306" s="462" t="s">
        <v>3656</v>
      </c>
      <c r="C306" s="462"/>
      <c r="D306" s="462"/>
      <c r="E306" s="462"/>
      <c r="F306" s="462"/>
      <c r="G306" s="462"/>
      <c r="H306" s="463"/>
    </row>
    <row r="307" spans="1:8" ht="15" customHeight="1">
      <c r="A307" s="224">
        <v>910</v>
      </c>
      <c r="B307" s="462" t="s">
        <v>3657</v>
      </c>
      <c r="C307" s="462"/>
      <c r="D307" s="462"/>
      <c r="E307" s="462"/>
      <c r="F307" s="462"/>
      <c r="G307" s="462"/>
      <c r="H307" s="463"/>
    </row>
    <row r="308" spans="1:8" ht="15" customHeight="1">
      <c r="A308" s="224">
        <v>990</v>
      </c>
      <c r="B308" s="462" t="s">
        <v>3658</v>
      </c>
      <c r="C308" s="462"/>
      <c r="D308" s="462"/>
      <c r="E308" s="462"/>
      <c r="F308" s="462"/>
      <c r="G308" s="462"/>
      <c r="H308" s="463"/>
    </row>
    <row r="309" spans="1:8" ht="15" customHeight="1">
      <c r="A309" s="224">
        <v>1011</v>
      </c>
      <c r="B309" s="462" t="s">
        <v>3659</v>
      </c>
      <c r="C309" s="462"/>
      <c r="D309" s="462"/>
      <c r="E309" s="462"/>
      <c r="F309" s="462"/>
      <c r="G309" s="462"/>
      <c r="H309" s="463"/>
    </row>
    <row r="310" spans="1:8" ht="15" customHeight="1">
      <c r="A310" s="224">
        <v>1012</v>
      </c>
      <c r="B310" s="462" t="s">
        <v>3660</v>
      </c>
      <c r="C310" s="462"/>
      <c r="D310" s="462"/>
      <c r="E310" s="462"/>
      <c r="F310" s="462"/>
      <c r="G310" s="462"/>
      <c r="H310" s="463"/>
    </row>
    <row r="311" spans="1:8" ht="15" customHeight="1">
      <c r="A311" s="224">
        <v>1013</v>
      </c>
      <c r="B311" s="462" t="s">
        <v>3661</v>
      </c>
      <c r="C311" s="462"/>
      <c r="D311" s="462"/>
      <c r="E311" s="462"/>
      <c r="F311" s="462"/>
      <c r="G311" s="462"/>
      <c r="H311" s="463"/>
    </row>
    <row r="312" spans="1:8" ht="15" customHeight="1">
      <c r="A312" s="224">
        <v>1020</v>
      </c>
      <c r="B312" s="462" t="s">
        <v>3662</v>
      </c>
      <c r="C312" s="462"/>
      <c r="D312" s="462"/>
      <c r="E312" s="462"/>
      <c r="F312" s="462"/>
      <c r="G312" s="462"/>
      <c r="H312" s="463"/>
    </row>
    <row r="313" spans="1:8" ht="15" customHeight="1">
      <c r="A313" s="224">
        <v>1031</v>
      </c>
      <c r="B313" s="462" t="s">
        <v>3663</v>
      </c>
      <c r="C313" s="462"/>
      <c r="D313" s="462"/>
      <c r="E313" s="462"/>
      <c r="F313" s="462"/>
      <c r="G313" s="462"/>
      <c r="H313" s="463"/>
    </row>
    <row r="314" spans="1:8" ht="15" customHeight="1">
      <c r="A314" s="224">
        <v>1032</v>
      </c>
      <c r="B314" s="462" t="s">
        <v>3664</v>
      </c>
      <c r="C314" s="462"/>
      <c r="D314" s="462"/>
      <c r="E314" s="462"/>
      <c r="F314" s="462"/>
      <c r="G314" s="462"/>
      <c r="H314" s="463"/>
    </row>
    <row r="315" spans="1:8" ht="15" customHeight="1">
      <c r="A315" s="224">
        <v>1039</v>
      </c>
      <c r="B315" s="462" t="s">
        <v>3665</v>
      </c>
      <c r="C315" s="462"/>
      <c r="D315" s="462"/>
      <c r="E315" s="462"/>
      <c r="F315" s="462"/>
      <c r="G315" s="462"/>
      <c r="H315" s="463"/>
    </row>
    <row r="316" spans="1:8" ht="15" customHeight="1">
      <c r="A316" s="224">
        <v>1041</v>
      </c>
      <c r="B316" s="462" t="s">
        <v>3666</v>
      </c>
      <c r="C316" s="462"/>
      <c r="D316" s="462"/>
      <c r="E316" s="462"/>
      <c r="F316" s="462"/>
      <c r="G316" s="462"/>
      <c r="H316" s="463"/>
    </row>
    <row r="317" spans="1:8" ht="15" customHeight="1">
      <c r="A317" s="224">
        <v>1042</v>
      </c>
      <c r="B317" s="462" t="s">
        <v>3667</v>
      </c>
      <c r="C317" s="462"/>
      <c r="D317" s="462"/>
      <c r="E317" s="462"/>
      <c r="F317" s="462"/>
      <c r="G317" s="462"/>
      <c r="H317" s="463"/>
    </row>
    <row r="318" spans="1:8" ht="15" customHeight="1">
      <c r="A318" s="224">
        <v>1051</v>
      </c>
      <c r="B318" s="462" t="s">
        <v>3668</v>
      </c>
      <c r="C318" s="462"/>
      <c r="D318" s="462"/>
      <c r="E318" s="462"/>
      <c r="F318" s="462"/>
      <c r="G318" s="462"/>
      <c r="H318" s="463"/>
    </row>
    <row r="319" spans="1:8" ht="15" customHeight="1">
      <c r="A319" s="224">
        <v>1052</v>
      </c>
      <c r="B319" s="462" t="s">
        <v>3669</v>
      </c>
      <c r="C319" s="462"/>
      <c r="D319" s="462"/>
      <c r="E319" s="462"/>
      <c r="F319" s="462"/>
      <c r="G319" s="462"/>
      <c r="H319" s="463"/>
    </row>
    <row r="320" spans="1:8" ht="15" customHeight="1">
      <c r="A320" s="224">
        <v>1061</v>
      </c>
      <c r="B320" s="462" t="s">
        <v>3670</v>
      </c>
      <c r="C320" s="462"/>
      <c r="D320" s="462"/>
      <c r="E320" s="462"/>
      <c r="F320" s="462"/>
      <c r="G320" s="462"/>
      <c r="H320" s="463"/>
    </row>
    <row r="321" spans="1:8" ht="15" customHeight="1">
      <c r="A321" s="224">
        <v>1062</v>
      </c>
      <c r="B321" s="462" t="s">
        <v>3671</v>
      </c>
      <c r="C321" s="462"/>
      <c r="D321" s="462"/>
      <c r="E321" s="462"/>
      <c r="F321" s="462"/>
      <c r="G321" s="462"/>
      <c r="H321" s="463"/>
    </row>
    <row r="322" spans="1:8" ht="15" customHeight="1">
      <c r="A322" s="224">
        <v>1071</v>
      </c>
      <c r="B322" s="462" t="s">
        <v>3672</v>
      </c>
      <c r="C322" s="462"/>
      <c r="D322" s="462"/>
      <c r="E322" s="462"/>
      <c r="F322" s="462"/>
      <c r="G322" s="462"/>
      <c r="H322" s="463"/>
    </row>
    <row r="323" spans="1:8" ht="15" customHeight="1">
      <c r="A323" s="224">
        <v>1072</v>
      </c>
      <c r="B323" s="462" t="s">
        <v>3673</v>
      </c>
      <c r="C323" s="462"/>
      <c r="D323" s="462"/>
      <c r="E323" s="462"/>
      <c r="F323" s="462"/>
      <c r="G323" s="462"/>
      <c r="H323" s="463"/>
    </row>
    <row r="324" spans="1:8" ht="15" customHeight="1">
      <c r="A324" s="224">
        <v>1073</v>
      </c>
      <c r="B324" s="462" t="s">
        <v>3674</v>
      </c>
      <c r="C324" s="462"/>
      <c r="D324" s="462"/>
      <c r="E324" s="462"/>
      <c r="F324" s="462"/>
      <c r="G324" s="462"/>
      <c r="H324" s="463"/>
    </row>
    <row r="325" spans="1:8" ht="15" customHeight="1">
      <c r="A325" s="224">
        <v>1081</v>
      </c>
      <c r="B325" s="462" t="s">
        <v>3675</v>
      </c>
      <c r="C325" s="462"/>
      <c r="D325" s="462"/>
      <c r="E325" s="462"/>
      <c r="F325" s="462"/>
      <c r="G325" s="462"/>
      <c r="H325" s="463"/>
    </row>
    <row r="326" spans="1:8" ht="15" customHeight="1">
      <c r="A326" s="224">
        <v>1082</v>
      </c>
      <c r="B326" s="462" t="s">
        <v>3676</v>
      </c>
      <c r="C326" s="462"/>
      <c r="D326" s="462"/>
      <c r="E326" s="462"/>
      <c r="F326" s="462"/>
      <c r="G326" s="462"/>
      <c r="H326" s="463"/>
    </row>
    <row r="327" spans="1:8" ht="15" customHeight="1">
      <c r="A327" s="224">
        <v>1083</v>
      </c>
      <c r="B327" s="462" t="s">
        <v>3677</v>
      </c>
      <c r="C327" s="462"/>
      <c r="D327" s="462"/>
      <c r="E327" s="462"/>
      <c r="F327" s="462"/>
      <c r="G327" s="462"/>
      <c r="H327" s="463"/>
    </row>
    <row r="328" spans="1:8" ht="15" customHeight="1">
      <c r="A328" s="224">
        <v>1084</v>
      </c>
      <c r="B328" s="462" t="s">
        <v>3678</v>
      </c>
      <c r="C328" s="462"/>
      <c r="D328" s="462"/>
      <c r="E328" s="462"/>
      <c r="F328" s="462"/>
      <c r="G328" s="462"/>
      <c r="H328" s="463"/>
    </row>
    <row r="329" spans="1:8" ht="15" customHeight="1">
      <c r="A329" s="224">
        <v>1085</v>
      </c>
      <c r="B329" s="462" t="s">
        <v>3679</v>
      </c>
      <c r="C329" s="462"/>
      <c r="D329" s="462"/>
      <c r="E329" s="462"/>
      <c r="F329" s="462"/>
      <c r="G329" s="462"/>
      <c r="H329" s="463"/>
    </row>
    <row r="330" spans="1:8" ht="15" customHeight="1">
      <c r="A330" s="224">
        <v>1086</v>
      </c>
      <c r="B330" s="462" t="s">
        <v>3680</v>
      </c>
      <c r="C330" s="462"/>
      <c r="D330" s="462"/>
      <c r="E330" s="462"/>
      <c r="F330" s="462"/>
      <c r="G330" s="462"/>
      <c r="H330" s="463"/>
    </row>
    <row r="331" spans="1:8" ht="15" customHeight="1">
      <c r="A331" s="224">
        <v>1089</v>
      </c>
      <c r="B331" s="462" t="s">
        <v>3681</v>
      </c>
      <c r="C331" s="462"/>
      <c r="D331" s="462"/>
      <c r="E331" s="462"/>
      <c r="F331" s="462"/>
      <c r="G331" s="462"/>
      <c r="H331" s="463"/>
    </row>
    <row r="332" spans="1:8" ht="15" customHeight="1">
      <c r="A332" s="224">
        <v>1091</v>
      </c>
      <c r="B332" s="462" t="s">
        <v>3682</v>
      </c>
      <c r="C332" s="462"/>
      <c r="D332" s="462"/>
      <c r="E332" s="462"/>
      <c r="F332" s="462"/>
      <c r="G332" s="462"/>
      <c r="H332" s="463"/>
    </row>
    <row r="333" spans="1:8" ht="15" customHeight="1">
      <c r="A333" s="224">
        <v>1092</v>
      </c>
      <c r="B333" s="462" t="s">
        <v>3683</v>
      </c>
      <c r="C333" s="462"/>
      <c r="D333" s="462"/>
      <c r="E333" s="462"/>
      <c r="F333" s="462"/>
      <c r="G333" s="462"/>
      <c r="H333" s="463"/>
    </row>
    <row r="334" spans="1:8" ht="15" customHeight="1">
      <c r="A334" s="224">
        <v>1101</v>
      </c>
      <c r="B334" s="462" t="s">
        <v>3684</v>
      </c>
      <c r="C334" s="462"/>
      <c r="D334" s="462"/>
      <c r="E334" s="462"/>
      <c r="F334" s="462"/>
      <c r="G334" s="462"/>
      <c r="H334" s="463"/>
    </row>
    <row r="335" spans="1:8" ht="15" customHeight="1">
      <c r="A335" s="224">
        <v>1102</v>
      </c>
      <c r="B335" s="462" t="s">
        <v>3685</v>
      </c>
      <c r="C335" s="462"/>
      <c r="D335" s="462"/>
      <c r="E335" s="462"/>
      <c r="F335" s="462"/>
      <c r="G335" s="462"/>
      <c r="H335" s="463"/>
    </row>
    <row r="336" spans="1:8" ht="15" customHeight="1">
      <c r="A336" s="224">
        <v>1103</v>
      </c>
      <c r="B336" s="462" t="s">
        <v>3686</v>
      </c>
      <c r="C336" s="462"/>
      <c r="D336" s="462"/>
      <c r="E336" s="462"/>
      <c r="F336" s="462"/>
      <c r="G336" s="462"/>
      <c r="H336" s="463"/>
    </row>
    <row r="337" spans="1:8" ht="15" customHeight="1">
      <c r="A337" s="224">
        <v>1104</v>
      </c>
      <c r="B337" s="462" t="s">
        <v>3687</v>
      </c>
      <c r="C337" s="462"/>
      <c r="D337" s="462"/>
      <c r="E337" s="462"/>
      <c r="F337" s="462"/>
      <c r="G337" s="462"/>
      <c r="H337" s="463"/>
    </row>
    <row r="338" spans="1:8" ht="15" customHeight="1">
      <c r="A338" s="224">
        <v>1105</v>
      </c>
      <c r="B338" s="462" t="s">
        <v>3688</v>
      </c>
      <c r="C338" s="462"/>
      <c r="D338" s="462"/>
      <c r="E338" s="462"/>
      <c r="F338" s="462"/>
      <c r="G338" s="462"/>
      <c r="H338" s="463"/>
    </row>
    <row r="339" spans="1:8" ht="15" customHeight="1">
      <c r="A339" s="224">
        <v>1106</v>
      </c>
      <c r="B339" s="462" t="s">
        <v>3689</v>
      </c>
      <c r="C339" s="462"/>
      <c r="D339" s="462"/>
      <c r="E339" s="462"/>
      <c r="F339" s="462"/>
      <c r="G339" s="462"/>
      <c r="H339" s="463"/>
    </row>
    <row r="340" spans="1:8" ht="15" customHeight="1">
      <c r="A340" s="224">
        <v>1107</v>
      </c>
      <c r="B340" s="462" t="s">
        <v>3690</v>
      </c>
      <c r="C340" s="462"/>
      <c r="D340" s="462"/>
      <c r="E340" s="462"/>
      <c r="F340" s="462"/>
      <c r="G340" s="462"/>
      <c r="H340" s="463"/>
    </row>
    <row r="341" spans="1:8" ht="15" customHeight="1">
      <c r="A341" s="224">
        <v>1200</v>
      </c>
      <c r="B341" s="462" t="s">
        <v>3691</v>
      </c>
      <c r="C341" s="462"/>
      <c r="D341" s="462"/>
      <c r="E341" s="462"/>
      <c r="F341" s="462"/>
      <c r="G341" s="462"/>
      <c r="H341" s="463"/>
    </row>
    <row r="342" spans="1:8" ht="15" customHeight="1">
      <c r="A342" s="224">
        <v>1310</v>
      </c>
      <c r="B342" s="462" t="s">
        <v>3692</v>
      </c>
      <c r="C342" s="462"/>
      <c r="D342" s="462"/>
      <c r="E342" s="462"/>
      <c r="F342" s="462"/>
      <c r="G342" s="462"/>
      <c r="H342" s="463"/>
    </row>
    <row r="343" spans="1:8" ht="15" customHeight="1">
      <c r="A343" s="224">
        <v>1320</v>
      </c>
      <c r="B343" s="462" t="s">
        <v>3693</v>
      </c>
      <c r="C343" s="462"/>
      <c r="D343" s="462"/>
      <c r="E343" s="462"/>
      <c r="F343" s="462"/>
      <c r="G343" s="462"/>
      <c r="H343" s="463"/>
    </row>
    <row r="344" spans="1:8" ht="15" customHeight="1">
      <c r="A344" s="224">
        <v>1330</v>
      </c>
      <c r="B344" s="462" t="s">
        <v>3694</v>
      </c>
      <c r="C344" s="462"/>
      <c r="D344" s="462"/>
      <c r="E344" s="462"/>
      <c r="F344" s="462"/>
      <c r="G344" s="462"/>
      <c r="H344" s="463"/>
    </row>
    <row r="345" spans="1:8" ht="15" customHeight="1">
      <c r="A345" s="224">
        <v>1391</v>
      </c>
      <c r="B345" s="462" t="s">
        <v>3695</v>
      </c>
      <c r="C345" s="462"/>
      <c r="D345" s="462"/>
      <c r="E345" s="462"/>
      <c r="F345" s="462"/>
      <c r="G345" s="462"/>
      <c r="H345" s="463"/>
    </row>
    <row r="346" spans="1:8" ht="15" customHeight="1">
      <c r="A346" s="224">
        <v>1392</v>
      </c>
      <c r="B346" s="462" t="s">
        <v>3696</v>
      </c>
      <c r="C346" s="462"/>
      <c r="D346" s="462"/>
      <c r="E346" s="462"/>
      <c r="F346" s="462"/>
      <c r="G346" s="462"/>
      <c r="H346" s="463"/>
    </row>
    <row r="347" spans="1:8" ht="15" customHeight="1">
      <c r="A347" s="224">
        <v>1393</v>
      </c>
      <c r="B347" s="462" t="s">
        <v>3697</v>
      </c>
      <c r="C347" s="462"/>
      <c r="D347" s="462"/>
      <c r="E347" s="462"/>
      <c r="F347" s="462"/>
      <c r="G347" s="462"/>
      <c r="H347" s="463"/>
    </row>
    <row r="348" spans="1:8" ht="15" customHeight="1">
      <c r="A348" s="224">
        <v>1394</v>
      </c>
      <c r="B348" s="462" t="s">
        <v>3698</v>
      </c>
      <c r="C348" s="462"/>
      <c r="D348" s="462"/>
      <c r="E348" s="462"/>
      <c r="F348" s="462"/>
      <c r="G348" s="462"/>
      <c r="H348" s="463"/>
    </row>
    <row r="349" spans="1:8" ht="15" customHeight="1">
      <c r="A349" s="224">
        <v>1395</v>
      </c>
      <c r="B349" s="462" t="s">
        <v>3699</v>
      </c>
      <c r="C349" s="462"/>
      <c r="D349" s="462"/>
      <c r="E349" s="462"/>
      <c r="F349" s="462"/>
      <c r="G349" s="462"/>
      <c r="H349" s="463"/>
    </row>
    <row r="350" spans="1:8" ht="15" customHeight="1">
      <c r="A350" s="224">
        <v>1396</v>
      </c>
      <c r="B350" s="462" t="s">
        <v>3700</v>
      </c>
      <c r="C350" s="462"/>
      <c r="D350" s="462"/>
      <c r="E350" s="462"/>
      <c r="F350" s="462"/>
      <c r="G350" s="462"/>
      <c r="H350" s="463"/>
    </row>
    <row r="351" spans="1:8" ht="15" customHeight="1">
      <c r="A351" s="224">
        <v>1399</v>
      </c>
      <c r="B351" s="462" t="s">
        <v>3701</v>
      </c>
      <c r="C351" s="462"/>
      <c r="D351" s="462"/>
      <c r="E351" s="462"/>
      <c r="F351" s="462"/>
      <c r="G351" s="462"/>
      <c r="H351" s="463"/>
    </row>
    <row r="352" spans="1:8" ht="15" customHeight="1">
      <c r="A352" s="224">
        <v>1411</v>
      </c>
      <c r="B352" s="462" t="s">
        <v>3702</v>
      </c>
      <c r="C352" s="462"/>
      <c r="D352" s="462"/>
      <c r="E352" s="462"/>
      <c r="F352" s="462"/>
      <c r="G352" s="462"/>
      <c r="H352" s="463"/>
    </row>
    <row r="353" spans="1:8" ht="15" customHeight="1">
      <c r="A353" s="224">
        <v>1412</v>
      </c>
      <c r="B353" s="462" t="s">
        <v>3703</v>
      </c>
      <c r="C353" s="462"/>
      <c r="D353" s="462"/>
      <c r="E353" s="462"/>
      <c r="F353" s="462"/>
      <c r="G353" s="462"/>
      <c r="H353" s="463"/>
    </row>
    <row r="354" spans="1:8" ht="15" customHeight="1">
      <c r="A354" s="224">
        <v>1413</v>
      </c>
      <c r="B354" s="462" t="s">
        <v>3704</v>
      </c>
      <c r="C354" s="462"/>
      <c r="D354" s="462"/>
      <c r="E354" s="462"/>
      <c r="F354" s="462"/>
      <c r="G354" s="462"/>
      <c r="H354" s="463"/>
    </row>
    <row r="355" spans="1:8" ht="15" customHeight="1">
      <c r="A355" s="224">
        <v>1414</v>
      </c>
      <c r="B355" s="462" t="s">
        <v>3705</v>
      </c>
      <c r="C355" s="462"/>
      <c r="D355" s="462"/>
      <c r="E355" s="462"/>
      <c r="F355" s="462"/>
      <c r="G355" s="462"/>
      <c r="H355" s="463"/>
    </row>
    <row r="356" spans="1:8" ht="15" customHeight="1">
      <c r="A356" s="224">
        <v>1419</v>
      </c>
      <c r="B356" s="462" t="s">
        <v>3706</v>
      </c>
      <c r="C356" s="462"/>
      <c r="D356" s="462"/>
      <c r="E356" s="462"/>
      <c r="F356" s="462"/>
      <c r="G356" s="462"/>
      <c r="H356" s="463"/>
    </row>
    <row r="357" spans="1:8" ht="15" customHeight="1">
      <c r="A357" s="224">
        <v>1420</v>
      </c>
      <c r="B357" s="462" t="s">
        <v>3707</v>
      </c>
      <c r="C357" s="462"/>
      <c r="D357" s="462"/>
      <c r="E357" s="462"/>
      <c r="F357" s="462"/>
      <c r="G357" s="462"/>
      <c r="H357" s="463"/>
    </row>
    <row r="358" spans="1:8" ht="15" customHeight="1">
      <c r="A358" s="224">
        <v>1431</v>
      </c>
      <c r="B358" s="462" t="s">
        <v>3708</v>
      </c>
      <c r="C358" s="462"/>
      <c r="D358" s="462"/>
      <c r="E358" s="462"/>
      <c r="F358" s="462"/>
      <c r="G358" s="462"/>
      <c r="H358" s="463"/>
    </row>
    <row r="359" spans="1:8" ht="15" customHeight="1">
      <c r="A359" s="224">
        <v>1439</v>
      </c>
      <c r="B359" s="462" t="s">
        <v>3709</v>
      </c>
      <c r="C359" s="462"/>
      <c r="D359" s="462"/>
      <c r="E359" s="462"/>
      <c r="F359" s="462"/>
      <c r="G359" s="462"/>
      <c r="H359" s="463"/>
    </row>
    <row r="360" spans="1:8" ht="15" customHeight="1">
      <c r="A360" s="224">
        <v>1511</v>
      </c>
      <c r="B360" s="462" t="s">
        <v>3710</v>
      </c>
      <c r="C360" s="462"/>
      <c r="D360" s="462"/>
      <c r="E360" s="462"/>
      <c r="F360" s="462"/>
      <c r="G360" s="462"/>
      <c r="H360" s="463"/>
    </row>
    <row r="361" spans="1:8" ht="15" customHeight="1">
      <c r="A361" s="224">
        <v>1512</v>
      </c>
      <c r="B361" s="462" t="s">
        <v>3711</v>
      </c>
      <c r="C361" s="462"/>
      <c r="D361" s="462"/>
      <c r="E361" s="462"/>
      <c r="F361" s="462"/>
      <c r="G361" s="462"/>
      <c r="H361" s="463"/>
    </row>
    <row r="362" spans="1:8" ht="15" customHeight="1">
      <c r="A362" s="224">
        <v>1520</v>
      </c>
      <c r="B362" s="462" t="s">
        <v>3712</v>
      </c>
      <c r="C362" s="462"/>
      <c r="D362" s="462"/>
      <c r="E362" s="462"/>
      <c r="F362" s="462"/>
      <c r="G362" s="462"/>
      <c r="H362" s="463"/>
    </row>
    <row r="363" spans="1:8" ht="15" customHeight="1">
      <c r="A363" s="224">
        <v>1610</v>
      </c>
      <c r="B363" s="462" t="s">
        <v>3713</v>
      </c>
      <c r="C363" s="462"/>
      <c r="D363" s="462"/>
      <c r="E363" s="462"/>
      <c r="F363" s="462"/>
      <c r="G363" s="462"/>
      <c r="H363" s="463"/>
    </row>
    <row r="364" spans="1:8" ht="15" customHeight="1">
      <c r="A364" s="224">
        <v>1621</v>
      </c>
      <c r="B364" s="462" t="s">
        <v>3714</v>
      </c>
      <c r="C364" s="462"/>
      <c r="D364" s="462"/>
      <c r="E364" s="462"/>
      <c r="F364" s="462"/>
      <c r="G364" s="462"/>
      <c r="H364" s="463"/>
    </row>
    <row r="365" spans="1:8" ht="15" customHeight="1">
      <c r="A365" s="224">
        <v>1622</v>
      </c>
      <c r="B365" s="462" t="s">
        <v>3715</v>
      </c>
      <c r="C365" s="462"/>
      <c r="D365" s="462"/>
      <c r="E365" s="462"/>
      <c r="F365" s="462"/>
      <c r="G365" s="462"/>
      <c r="H365" s="463"/>
    </row>
    <row r="366" spans="1:8" ht="15" customHeight="1">
      <c r="A366" s="224">
        <v>1623</v>
      </c>
      <c r="B366" s="462" t="s">
        <v>3716</v>
      </c>
      <c r="C366" s="462"/>
      <c r="D366" s="462"/>
      <c r="E366" s="462"/>
      <c r="F366" s="462"/>
      <c r="G366" s="462"/>
      <c r="H366" s="463"/>
    </row>
    <row r="367" spans="1:8" ht="15" customHeight="1">
      <c r="A367" s="224">
        <v>1624</v>
      </c>
      <c r="B367" s="462" t="s">
        <v>3717</v>
      </c>
      <c r="C367" s="462"/>
      <c r="D367" s="462"/>
      <c r="E367" s="462"/>
      <c r="F367" s="462"/>
      <c r="G367" s="462"/>
      <c r="H367" s="463"/>
    </row>
    <row r="368" spans="1:8" ht="15" customHeight="1">
      <c r="A368" s="224">
        <v>1629</v>
      </c>
      <c r="B368" s="462" t="s">
        <v>3718</v>
      </c>
      <c r="C368" s="462"/>
      <c r="D368" s="462"/>
      <c r="E368" s="462"/>
      <c r="F368" s="462"/>
      <c r="G368" s="462"/>
      <c r="H368" s="463"/>
    </row>
    <row r="369" spans="1:8" ht="15" customHeight="1">
      <c r="A369" s="224">
        <v>1711</v>
      </c>
      <c r="B369" s="462" t="s">
        <v>3719</v>
      </c>
      <c r="C369" s="462"/>
      <c r="D369" s="462"/>
      <c r="E369" s="462"/>
      <c r="F369" s="462"/>
      <c r="G369" s="462"/>
      <c r="H369" s="463"/>
    </row>
    <row r="370" spans="1:8" ht="15" customHeight="1">
      <c r="A370" s="224">
        <v>1712</v>
      </c>
      <c r="B370" s="462" t="s">
        <v>3720</v>
      </c>
      <c r="C370" s="462"/>
      <c r="D370" s="462"/>
      <c r="E370" s="462"/>
      <c r="F370" s="462"/>
      <c r="G370" s="462"/>
      <c r="H370" s="463"/>
    </row>
    <row r="371" spans="1:8" ht="15" customHeight="1">
      <c r="A371" s="224">
        <v>1721</v>
      </c>
      <c r="B371" s="462" t="s">
        <v>3721</v>
      </c>
      <c r="C371" s="462"/>
      <c r="D371" s="462"/>
      <c r="E371" s="462"/>
      <c r="F371" s="462"/>
      <c r="G371" s="462"/>
      <c r="H371" s="463"/>
    </row>
    <row r="372" spans="1:8" ht="15" customHeight="1">
      <c r="A372" s="224">
        <v>1722</v>
      </c>
      <c r="B372" s="462" t="s">
        <v>3722</v>
      </c>
      <c r="C372" s="462"/>
      <c r="D372" s="462"/>
      <c r="E372" s="462"/>
      <c r="F372" s="462"/>
      <c r="G372" s="462"/>
      <c r="H372" s="463"/>
    </row>
    <row r="373" spans="1:8" ht="15" customHeight="1">
      <c r="A373" s="224">
        <v>1723</v>
      </c>
      <c r="B373" s="462" t="s">
        <v>3723</v>
      </c>
      <c r="C373" s="462"/>
      <c r="D373" s="462"/>
      <c r="E373" s="462"/>
      <c r="F373" s="462"/>
      <c r="G373" s="462"/>
      <c r="H373" s="463"/>
    </row>
    <row r="374" spans="1:8" ht="15" customHeight="1">
      <c r="A374" s="224">
        <v>1724</v>
      </c>
      <c r="B374" s="462" t="s">
        <v>3724</v>
      </c>
      <c r="C374" s="462"/>
      <c r="D374" s="462"/>
      <c r="E374" s="462"/>
      <c r="F374" s="462"/>
      <c r="G374" s="462"/>
      <c r="H374" s="463"/>
    </row>
    <row r="375" spans="1:8" ht="15" customHeight="1">
      <c r="A375" s="224">
        <v>1729</v>
      </c>
      <c r="B375" s="462" t="s">
        <v>3725</v>
      </c>
      <c r="C375" s="462"/>
      <c r="D375" s="462"/>
      <c r="E375" s="462"/>
      <c r="F375" s="462"/>
      <c r="G375" s="462"/>
      <c r="H375" s="463"/>
    </row>
    <row r="376" spans="1:8" ht="15" customHeight="1">
      <c r="A376" s="224">
        <v>1811</v>
      </c>
      <c r="B376" s="462" t="s">
        <v>3726</v>
      </c>
      <c r="C376" s="462"/>
      <c r="D376" s="462"/>
      <c r="E376" s="462"/>
      <c r="F376" s="462"/>
      <c r="G376" s="462"/>
      <c r="H376" s="463"/>
    </row>
    <row r="377" spans="1:8" ht="15" customHeight="1">
      <c r="A377" s="224">
        <v>1812</v>
      </c>
      <c r="B377" s="462" t="s">
        <v>3727</v>
      </c>
      <c r="C377" s="462"/>
      <c r="D377" s="462"/>
      <c r="E377" s="462"/>
      <c r="F377" s="462"/>
      <c r="G377" s="462"/>
      <c r="H377" s="463"/>
    </row>
    <row r="378" spans="1:8" ht="15" customHeight="1">
      <c r="A378" s="224">
        <v>1813</v>
      </c>
      <c r="B378" s="462" t="s">
        <v>3728</v>
      </c>
      <c r="C378" s="462"/>
      <c r="D378" s="462"/>
      <c r="E378" s="462"/>
      <c r="F378" s="462"/>
      <c r="G378" s="462"/>
      <c r="H378" s="463"/>
    </row>
    <row r="379" spans="1:8" ht="15" customHeight="1">
      <c r="A379" s="224">
        <v>1814</v>
      </c>
      <c r="B379" s="462" t="s">
        <v>3729</v>
      </c>
      <c r="C379" s="462"/>
      <c r="D379" s="462"/>
      <c r="E379" s="462"/>
      <c r="F379" s="462"/>
      <c r="G379" s="462"/>
      <c r="H379" s="463"/>
    </row>
    <row r="380" spans="1:8" ht="15" customHeight="1">
      <c r="A380" s="224">
        <v>1820</v>
      </c>
      <c r="B380" s="462" t="s">
        <v>3730</v>
      </c>
      <c r="C380" s="462"/>
      <c r="D380" s="462"/>
      <c r="E380" s="462"/>
      <c r="F380" s="462"/>
      <c r="G380" s="462"/>
      <c r="H380" s="463"/>
    </row>
    <row r="381" spans="1:8" ht="15" customHeight="1">
      <c r="A381" s="224">
        <v>1910</v>
      </c>
      <c r="B381" s="462" t="s">
        <v>3731</v>
      </c>
      <c r="C381" s="462"/>
      <c r="D381" s="462"/>
      <c r="E381" s="462"/>
      <c r="F381" s="462"/>
      <c r="G381" s="462"/>
      <c r="H381" s="463"/>
    </row>
    <row r="382" spans="1:8" ht="15" customHeight="1">
      <c r="A382" s="224">
        <v>1920</v>
      </c>
      <c r="B382" s="462" t="s">
        <v>3732</v>
      </c>
      <c r="C382" s="462"/>
      <c r="D382" s="462"/>
      <c r="E382" s="462"/>
      <c r="F382" s="462"/>
      <c r="G382" s="462"/>
      <c r="H382" s="463"/>
    </row>
    <row r="383" spans="1:8" ht="15" customHeight="1">
      <c r="A383" s="224">
        <v>2011</v>
      </c>
      <c r="B383" s="462" t="s">
        <v>3733</v>
      </c>
      <c r="C383" s="462"/>
      <c r="D383" s="462"/>
      <c r="E383" s="462"/>
      <c r="F383" s="462"/>
      <c r="G383" s="462"/>
      <c r="H383" s="463"/>
    </row>
    <row r="384" spans="1:8" ht="15" customHeight="1">
      <c r="A384" s="224">
        <v>2012</v>
      </c>
      <c r="B384" s="462" t="s">
        <v>3734</v>
      </c>
      <c r="C384" s="462"/>
      <c r="D384" s="462"/>
      <c r="E384" s="462"/>
      <c r="F384" s="462"/>
      <c r="G384" s="462"/>
      <c r="H384" s="463"/>
    </row>
    <row r="385" spans="1:8" ht="15" customHeight="1">
      <c r="A385" s="224">
        <v>2013</v>
      </c>
      <c r="B385" s="462" t="s">
        <v>3735</v>
      </c>
      <c r="C385" s="462"/>
      <c r="D385" s="462"/>
      <c r="E385" s="462"/>
      <c r="F385" s="462"/>
      <c r="G385" s="462"/>
      <c r="H385" s="463"/>
    </row>
    <row r="386" spans="1:8" ht="15" customHeight="1">
      <c r="A386" s="224">
        <v>2014</v>
      </c>
      <c r="B386" s="462" t="s">
        <v>3736</v>
      </c>
      <c r="C386" s="462"/>
      <c r="D386" s="462"/>
      <c r="E386" s="462"/>
      <c r="F386" s="462"/>
      <c r="G386" s="462"/>
      <c r="H386" s="463"/>
    </row>
    <row r="387" spans="1:8" ht="15" customHeight="1">
      <c r="A387" s="224">
        <v>2015</v>
      </c>
      <c r="B387" s="462" t="s">
        <v>3737</v>
      </c>
      <c r="C387" s="462"/>
      <c r="D387" s="462"/>
      <c r="E387" s="462"/>
      <c r="F387" s="462"/>
      <c r="G387" s="462"/>
      <c r="H387" s="463"/>
    </row>
    <row r="388" spans="1:8" ht="15" customHeight="1">
      <c r="A388" s="224">
        <v>2016</v>
      </c>
      <c r="B388" s="462" t="s">
        <v>3738</v>
      </c>
      <c r="C388" s="462"/>
      <c r="D388" s="462"/>
      <c r="E388" s="462"/>
      <c r="F388" s="462"/>
      <c r="G388" s="462"/>
      <c r="H388" s="463"/>
    </row>
    <row r="389" spans="1:8" ht="15" customHeight="1">
      <c r="A389" s="224">
        <v>2017</v>
      </c>
      <c r="B389" s="462" t="s">
        <v>3739</v>
      </c>
      <c r="C389" s="462"/>
      <c r="D389" s="462"/>
      <c r="E389" s="462"/>
      <c r="F389" s="462"/>
      <c r="G389" s="462"/>
      <c r="H389" s="463"/>
    </row>
    <row r="390" spans="1:8" ht="15" customHeight="1">
      <c r="A390" s="224">
        <v>2020</v>
      </c>
      <c r="B390" s="462" t="s">
        <v>3740</v>
      </c>
      <c r="C390" s="462"/>
      <c r="D390" s="462"/>
      <c r="E390" s="462"/>
      <c r="F390" s="462"/>
      <c r="G390" s="462"/>
      <c r="H390" s="463"/>
    </row>
    <row r="391" spans="1:8" ht="15" customHeight="1">
      <c r="A391" s="224">
        <v>2030</v>
      </c>
      <c r="B391" s="462" t="s">
        <v>3741</v>
      </c>
      <c r="C391" s="462"/>
      <c r="D391" s="462"/>
      <c r="E391" s="462"/>
      <c r="F391" s="462"/>
      <c r="G391" s="462"/>
      <c r="H391" s="463"/>
    </row>
    <row r="392" spans="1:8" ht="15" customHeight="1">
      <c r="A392" s="224">
        <v>2041</v>
      </c>
      <c r="B392" s="462" t="s">
        <v>3742</v>
      </c>
      <c r="C392" s="462"/>
      <c r="D392" s="462"/>
      <c r="E392" s="462"/>
      <c r="F392" s="462"/>
      <c r="G392" s="462"/>
      <c r="H392" s="463"/>
    </row>
    <row r="393" spans="1:8" ht="15" customHeight="1">
      <c r="A393" s="224">
        <v>2042</v>
      </c>
      <c r="B393" s="462" t="s">
        <v>3743</v>
      </c>
      <c r="C393" s="462"/>
      <c r="D393" s="462"/>
      <c r="E393" s="462"/>
      <c r="F393" s="462"/>
      <c r="G393" s="462"/>
      <c r="H393" s="463"/>
    </row>
    <row r="394" spans="1:8" ht="15" customHeight="1">
      <c r="A394" s="224">
        <v>2051</v>
      </c>
      <c r="B394" s="462" t="s">
        <v>3744</v>
      </c>
      <c r="C394" s="462"/>
      <c r="D394" s="462"/>
      <c r="E394" s="462"/>
      <c r="F394" s="462"/>
      <c r="G394" s="462"/>
      <c r="H394" s="463"/>
    </row>
    <row r="395" spans="1:8" ht="15" customHeight="1">
      <c r="A395" s="224">
        <v>2052</v>
      </c>
      <c r="B395" s="462" t="s">
        <v>3745</v>
      </c>
      <c r="C395" s="462"/>
      <c r="D395" s="462"/>
      <c r="E395" s="462"/>
      <c r="F395" s="462"/>
      <c r="G395" s="462"/>
      <c r="H395" s="463"/>
    </row>
    <row r="396" spans="1:8" ht="15" customHeight="1">
      <c r="A396" s="224">
        <v>2053</v>
      </c>
      <c r="B396" s="462" t="s">
        <v>3746</v>
      </c>
      <c r="C396" s="462"/>
      <c r="D396" s="462"/>
      <c r="E396" s="462"/>
      <c r="F396" s="462"/>
      <c r="G396" s="462"/>
      <c r="H396" s="463"/>
    </row>
    <row r="397" spans="1:8" ht="15" customHeight="1">
      <c r="A397" s="224">
        <v>2059</v>
      </c>
      <c r="B397" s="462" t="s">
        <v>3747</v>
      </c>
      <c r="C397" s="462"/>
      <c r="D397" s="462"/>
      <c r="E397" s="462"/>
      <c r="F397" s="462"/>
      <c r="G397" s="462"/>
      <c r="H397" s="463"/>
    </row>
    <row r="398" spans="1:8" ht="15" customHeight="1">
      <c r="A398" s="224">
        <v>2060</v>
      </c>
      <c r="B398" s="462" t="s">
        <v>3748</v>
      </c>
      <c r="C398" s="462"/>
      <c r="D398" s="462"/>
      <c r="E398" s="462"/>
      <c r="F398" s="462"/>
      <c r="G398" s="462"/>
      <c r="H398" s="463"/>
    </row>
    <row r="399" spans="1:8" ht="15" customHeight="1">
      <c r="A399" s="224">
        <v>2110</v>
      </c>
      <c r="B399" s="462" t="s">
        <v>3749</v>
      </c>
      <c r="C399" s="462"/>
      <c r="D399" s="462"/>
      <c r="E399" s="462"/>
      <c r="F399" s="462"/>
      <c r="G399" s="462"/>
      <c r="H399" s="463"/>
    </row>
    <row r="400" spans="1:8" ht="15" customHeight="1">
      <c r="A400" s="224">
        <v>2120</v>
      </c>
      <c r="B400" s="462" t="s">
        <v>3750</v>
      </c>
      <c r="C400" s="462"/>
      <c r="D400" s="462"/>
      <c r="E400" s="462"/>
      <c r="F400" s="462"/>
      <c r="G400" s="462"/>
      <c r="H400" s="463"/>
    </row>
    <row r="401" spans="1:8" ht="15" customHeight="1">
      <c r="A401" s="224">
        <v>2211</v>
      </c>
      <c r="B401" s="462" t="s">
        <v>3751</v>
      </c>
      <c r="C401" s="462"/>
      <c r="D401" s="462"/>
      <c r="E401" s="462"/>
      <c r="F401" s="462"/>
      <c r="G401" s="462"/>
      <c r="H401" s="463"/>
    </row>
    <row r="402" spans="1:8" ht="15" customHeight="1">
      <c r="A402" s="224">
        <v>2219</v>
      </c>
      <c r="B402" s="462" t="s">
        <v>3752</v>
      </c>
      <c r="C402" s="462"/>
      <c r="D402" s="462"/>
      <c r="E402" s="462"/>
      <c r="F402" s="462"/>
      <c r="G402" s="462"/>
      <c r="H402" s="463"/>
    </row>
    <row r="403" spans="1:8" ht="15" customHeight="1">
      <c r="A403" s="224">
        <v>2221</v>
      </c>
      <c r="B403" s="462" t="s">
        <v>3753</v>
      </c>
      <c r="C403" s="462"/>
      <c r="D403" s="462"/>
      <c r="E403" s="462"/>
      <c r="F403" s="462"/>
      <c r="G403" s="462"/>
      <c r="H403" s="463"/>
    </row>
    <row r="404" spans="1:8" ht="15" customHeight="1">
      <c r="A404" s="224">
        <v>2222</v>
      </c>
      <c r="B404" s="462" t="s">
        <v>3754</v>
      </c>
      <c r="C404" s="462"/>
      <c r="D404" s="462"/>
      <c r="E404" s="462"/>
      <c r="F404" s="462"/>
      <c r="G404" s="462"/>
      <c r="H404" s="463"/>
    </row>
    <row r="405" spans="1:8" ht="15" customHeight="1">
      <c r="A405" s="224">
        <v>2223</v>
      </c>
      <c r="B405" s="462" t="s">
        <v>3755</v>
      </c>
      <c r="C405" s="462"/>
      <c r="D405" s="462"/>
      <c r="E405" s="462"/>
      <c r="F405" s="462"/>
      <c r="G405" s="462"/>
      <c r="H405" s="463"/>
    </row>
    <row r="406" spans="1:8" ht="15" customHeight="1">
      <c r="A406" s="224">
        <v>2229</v>
      </c>
      <c r="B406" s="462" t="s">
        <v>3756</v>
      </c>
      <c r="C406" s="462"/>
      <c r="D406" s="462"/>
      <c r="E406" s="462"/>
      <c r="F406" s="462"/>
      <c r="G406" s="462"/>
      <c r="H406" s="463"/>
    </row>
    <row r="407" spans="1:8" ht="15" customHeight="1">
      <c r="A407" s="224">
        <v>2311</v>
      </c>
      <c r="B407" s="462" t="s">
        <v>3757</v>
      </c>
      <c r="C407" s="462"/>
      <c r="D407" s="462"/>
      <c r="E407" s="462"/>
      <c r="F407" s="462"/>
      <c r="G407" s="462"/>
      <c r="H407" s="463"/>
    </row>
    <row r="408" spans="1:8" ht="15" customHeight="1">
      <c r="A408" s="224">
        <v>2312</v>
      </c>
      <c r="B408" s="462" t="s">
        <v>3758</v>
      </c>
      <c r="C408" s="462"/>
      <c r="D408" s="462"/>
      <c r="E408" s="462"/>
      <c r="F408" s="462"/>
      <c r="G408" s="462"/>
      <c r="H408" s="463"/>
    </row>
    <row r="409" spans="1:8" ht="15" customHeight="1">
      <c r="A409" s="224">
        <v>2313</v>
      </c>
      <c r="B409" s="462" t="s">
        <v>3759</v>
      </c>
      <c r="C409" s="462"/>
      <c r="D409" s="462"/>
      <c r="E409" s="462"/>
      <c r="F409" s="462"/>
      <c r="G409" s="462"/>
      <c r="H409" s="463"/>
    </row>
    <row r="410" spans="1:8" ht="15" customHeight="1">
      <c r="A410" s="224">
        <v>2314</v>
      </c>
      <c r="B410" s="462" t="s">
        <v>3760</v>
      </c>
      <c r="C410" s="462"/>
      <c r="D410" s="462"/>
      <c r="E410" s="462"/>
      <c r="F410" s="462"/>
      <c r="G410" s="462"/>
      <c r="H410" s="463"/>
    </row>
    <row r="411" spans="1:8" ht="15" customHeight="1">
      <c r="A411" s="224">
        <v>2319</v>
      </c>
      <c r="B411" s="462" t="s">
        <v>3761</v>
      </c>
      <c r="C411" s="462"/>
      <c r="D411" s="462"/>
      <c r="E411" s="462"/>
      <c r="F411" s="462"/>
      <c r="G411" s="462"/>
      <c r="H411" s="463"/>
    </row>
    <row r="412" spans="1:8" ht="15" customHeight="1">
      <c r="A412" s="224">
        <v>2320</v>
      </c>
      <c r="B412" s="462" t="s">
        <v>3762</v>
      </c>
      <c r="C412" s="462"/>
      <c r="D412" s="462"/>
      <c r="E412" s="462"/>
      <c r="F412" s="462"/>
      <c r="G412" s="462"/>
      <c r="H412" s="463"/>
    </row>
    <row r="413" spans="1:8" ht="15" customHeight="1">
      <c r="A413" s="224">
        <v>2331</v>
      </c>
      <c r="B413" s="462" t="s">
        <v>3763</v>
      </c>
      <c r="C413" s="462"/>
      <c r="D413" s="462"/>
      <c r="E413" s="462"/>
      <c r="F413" s="462"/>
      <c r="G413" s="462"/>
      <c r="H413" s="463"/>
    </row>
    <row r="414" spans="1:8" ht="15" customHeight="1">
      <c r="A414" s="224">
        <v>2332</v>
      </c>
      <c r="B414" s="462" t="s">
        <v>3764</v>
      </c>
      <c r="C414" s="462"/>
      <c r="D414" s="462"/>
      <c r="E414" s="462"/>
      <c r="F414" s="462"/>
      <c r="G414" s="462"/>
      <c r="H414" s="463"/>
    </row>
    <row r="415" spans="1:8" ht="15" customHeight="1">
      <c r="A415" s="224">
        <v>2341</v>
      </c>
      <c r="B415" s="462" t="s">
        <v>3765</v>
      </c>
      <c r="C415" s="462"/>
      <c r="D415" s="462"/>
      <c r="E415" s="462"/>
      <c r="F415" s="462"/>
      <c r="G415" s="462"/>
      <c r="H415" s="463"/>
    </row>
    <row r="416" spans="1:8" ht="15" customHeight="1">
      <c r="A416" s="224">
        <v>2342</v>
      </c>
      <c r="B416" s="462" t="s">
        <v>3766</v>
      </c>
      <c r="C416" s="462"/>
      <c r="D416" s="462"/>
      <c r="E416" s="462"/>
      <c r="F416" s="462"/>
      <c r="G416" s="462"/>
      <c r="H416" s="463"/>
    </row>
    <row r="417" spans="1:8" ht="15" customHeight="1">
      <c r="A417" s="224">
        <v>2343</v>
      </c>
      <c r="B417" s="462" t="s">
        <v>3767</v>
      </c>
      <c r="C417" s="462"/>
      <c r="D417" s="462"/>
      <c r="E417" s="462"/>
      <c r="F417" s="462"/>
      <c r="G417" s="462"/>
      <c r="H417" s="463"/>
    </row>
    <row r="418" spans="1:8" ht="15" customHeight="1">
      <c r="A418" s="224">
        <v>2344</v>
      </c>
      <c r="B418" s="462" t="s">
        <v>3768</v>
      </c>
      <c r="C418" s="462"/>
      <c r="D418" s="462"/>
      <c r="E418" s="462"/>
      <c r="F418" s="462"/>
      <c r="G418" s="462"/>
      <c r="H418" s="463"/>
    </row>
    <row r="419" spans="1:8" ht="15" customHeight="1">
      <c r="A419" s="224">
        <v>2349</v>
      </c>
      <c r="B419" s="462" t="s">
        <v>3769</v>
      </c>
      <c r="C419" s="462"/>
      <c r="D419" s="462"/>
      <c r="E419" s="462"/>
      <c r="F419" s="462"/>
      <c r="G419" s="462"/>
      <c r="H419" s="463"/>
    </row>
    <row r="420" spans="1:8" ht="15" customHeight="1">
      <c r="A420" s="224">
        <v>2351</v>
      </c>
      <c r="B420" s="462" t="s">
        <v>3770</v>
      </c>
      <c r="C420" s="462"/>
      <c r="D420" s="462"/>
      <c r="E420" s="462"/>
      <c r="F420" s="462"/>
      <c r="G420" s="462"/>
      <c r="H420" s="463"/>
    </row>
    <row r="421" spans="1:8" ht="15" customHeight="1">
      <c r="A421" s="224">
        <v>2352</v>
      </c>
      <c r="B421" s="462" t="s">
        <v>3771</v>
      </c>
      <c r="C421" s="462"/>
      <c r="D421" s="462"/>
      <c r="E421" s="462"/>
      <c r="F421" s="462"/>
      <c r="G421" s="462"/>
      <c r="H421" s="463"/>
    </row>
    <row r="422" spans="1:8" ht="15" customHeight="1">
      <c r="A422" s="224">
        <v>2361</v>
      </c>
      <c r="B422" s="462" t="s">
        <v>3772</v>
      </c>
      <c r="C422" s="462"/>
      <c r="D422" s="462"/>
      <c r="E422" s="462"/>
      <c r="F422" s="462"/>
      <c r="G422" s="462"/>
      <c r="H422" s="463"/>
    </row>
    <row r="423" spans="1:8" ht="15" customHeight="1">
      <c r="A423" s="224">
        <v>2362</v>
      </c>
      <c r="B423" s="462" t="s">
        <v>3773</v>
      </c>
      <c r="C423" s="462"/>
      <c r="D423" s="462"/>
      <c r="E423" s="462"/>
      <c r="F423" s="462"/>
      <c r="G423" s="462"/>
      <c r="H423" s="463"/>
    </row>
    <row r="424" spans="1:8" ht="15" customHeight="1">
      <c r="A424" s="224">
        <v>2363</v>
      </c>
      <c r="B424" s="462" t="s">
        <v>3774</v>
      </c>
      <c r="C424" s="462"/>
      <c r="D424" s="462"/>
      <c r="E424" s="462"/>
      <c r="F424" s="462"/>
      <c r="G424" s="462"/>
      <c r="H424" s="463"/>
    </row>
    <row r="425" spans="1:8" ht="15" customHeight="1">
      <c r="A425" s="224">
        <v>2364</v>
      </c>
      <c r="B425" s="462" t="s">
        <v>3775</v>
      </c>
      <c r="C425" s="462"/>
      <c r="D425" s="462"/>
      <c r="E425" s="462"/>
      <c r="F425" s="462"/>
      <c r="G425" s="462"/>
      <c r="H425" s="463"/>
    </row>
    <row r="426" spans="1:8" ht="15" customHeight="1">
      <c r="A426" s="224">
        <v>2365</v>
      </c>
      <c r="B426" s="462" t="s">
        <v>3776</v>
      </c>
      <c r="C426" s="462"/>
      <c r="D426" s="462"/>
      <c r="E426" s="462"/>
      <c r="F426" s="462"/>
      <c r="G426" s="462"/>
      <c r="H426" s="463"/>
    </row>
    <row r="427" spans="1:8" ht="15" customHeight="1">
      <c r="A427" s="224">
        <v>2369</v>
      </c>
      <c r="B427" s="462" t="s">
        <v>3777</v>
      </c>
      <c r="C427" s="462"/>
      <c r="D427" s="462"/>
      <c r="E427" s="462"/>
      <c r="F427" s="462"/>
      <c r="G427" s="462"/>
      <c r="H427" s="463"/>
    </row>
    <row r="428" spans="1:8" ht="15" customHeight="1">
      <c r="A428" s="224">
        <v>2370</v>
      </c>
      <c r="B428" s="462" t="s">
        <v>3778</v>
      </c>
      <c r="C428" s="462"/>
      <c r="D428" s="462"/>
      <c r="E428" s="462"/>
      <c r="F428" s="462"/>
      <c r="G428" s="462"/>
      <c r="H428" s="463"/>
    </row>
    <row r="429" spans="1:8" ht="15" customHeight="1">
      <c r="A429" s="224">
        <v>2391</v>
      </c>
      <c r="B429" s="462" t="s">
        <v>3779</v>
      </c>
      <c r="C429" s="462"/>
      <c r="D429" s="462"/>
      <c r="E429" s="462"/>
      <c r="F429" s="462"/>
      <c r="G429" s="462"/>
      <c r="H429" s="463"/>
    </row>
    <row r="430" spans="1:8" ht="15" customHeight="1">
      <c r="A430" s="224">
        <v>2399</v>
      </c>
      <c r="B430" s="462" t="s">
        <v>3780</v>
      </c>
      <c r="C430" s="462"/>
      <c r="D430" s="462"/>
      <c r="E430" s="462"/>
      <c r="F430" s="462"/>
      <c r="G430" s="462"/>
      <c r="H430" s="463"/>
    </row>
    <row r="431" spans="1:8" ht="15" customHeight="1">
      <c r="A431" s="224">
        <v>2410</v>
      </c>
      <c r="B431" s="462" t="s">
        <v>3781</v>
      </c>
      <c r="C431" s="462"/>
      <c r="D431" s="462"/>
      <c r="E431" s="462"/>
      <c r="F431" s="462"/>
      <c r="G431" s="462"/>
      <c r="H431" s="463"/>
    </row>
    <row r="432" spans="1:8" ht="15" customHeight="1">
      <c r="A432" s="224">
        <v>2420</v>
      </c>
      <c r="B432" s="462" t="s">
        <v>3782</v>
      </c>
      <c r="C432" s="462"/>
      <c r="D432" s="462"/>
      <c r="E432" s="462"/>
      <c r="F432" s="462"/>
      <c r="G432" s="462"/>
      <c r="H432" s="463"/>
    </row>
    <row r="433" spans="1:8" ht="15" customHeight="1">
      <c r="A433" s="224">
        <v>2431</v>
      </c>
      <c r="B433" s="462" t="s">
        <v>3783</v>
      </c>
      <c r="C433" s="462"/>
      <c r="D433" s="462"/>
      <c r="E433" s="462"/>
      <c r="F433" s="462"/>
      <c r="G433" s="462"/>
      <c r="H433" s="463"/>
    </row>
    <row r="434" spans="1:8" ht="15" customHeight="1">
      <c r="A434" s="224">
        <v>2432</v>
      </c>
      <c r="B434" s="462" t="s">
        <v>3784</v>
      </c>
      <c r="C434" s="462"/>
      <c r="D434" s="462"/>
      <c r="E434" s="462"/>
      <c r="F434" s="462"/>
      <c r="G434" s="462"/>
      <c r="H434" s="463"/>
    </row>
    <row r="435" spans="1:8" ht="15" customHeight="1">
      <c r="A435" s="224">
        <v>2433</v>
      </c>
      <c r="B435" s="462" t="s">
        <v>3785</v>
      </c>
      <c r="C435" s="462"/>
      <c r="D435" s="462"/>
      <c r="E435" s="462"/>
      <c r="F435" s="462"/>
      <c r="G435" s="462"/>
      <c r="H435" s="463"/>
    </row>
    <row r="436" spans="1:8" ht="15" customHeight="1">
      <c r="A436" s="224">
        <v>2434</v>
      </c>
      <c r="B436" s="462" t="s">
        <v>3786</v>
      </c>
      <c r="C436" s="462"/>
      <c r="D436" s="462"/>
      <c r="E436" s="462"/>
      <c r="F436" s="462"/>
      <c r="G436" s="462"/>
      <c r="H436" s="463"/>
    </row>
    <row r="437" spans="1:8" ht="15" customHeight="1">
      <c r="A437" s="224">
        <v>2441</v>
      </c>
      <c r="B437" s="462" t="s">
        <v>3787</v>
      </c>
      <c r="C437" s="462"/>
      <c r="D437" s="462"/>
      <c r="E437" s="462"/>
      <c r="F437" s="462"/>
      <c r="G437" s="462"/>
      <c r="H437" s="463"/>
    </row>
    <row r="438" spans="1:8" ht="15" customHeight="1">
      <c r="A438" s="224">
        <v>2442</v>
      </c>
      <c r="B438" s="462" t="s">
        <v>3788</v>
      </c>
      <c r="C438" s="462"/>
      <c r="D438" s="462"/>
      <c r="E438" s="462"/>
      <c r="F438" s="462"/>
      <c r="G438" s="462"/>
      <c r="H438" s="463"/>
    </row>
    <row r="439" spans="1:8" ht="15" customHeight="1">
      <c r="A439" s="224">
        <v>2443</v>
      </c>
      <c r="B439" s="462" t="s">
        <v>3789</v>
      </c>
      <c r="C439" s="462"/>
      <c r="D439" s="462"/>
      <c r="E439" s="462"/>
      <c r="F439" s="462"/>
      <c r="G439" s="462"/>
      <c r="H439" s="463"/>
    </row>
    <row r="440" spans="1:8" ht="15" customHeight="1">
      <c r="A440" s="224">
        <v>2444</v>
      </c>
      <c r="B440" s="462" t="s">
        <v>3790</v>
      </c>
      <c r="C440" s="462"/>
      <c r="D440" s="462"/>
      <c r="E440" s="462"/>
      <c r="F440" s="462"/>
      <c r="G440" s="462"/>
      <c r="H440" s="463"/>
    </row>
    <row r="441" spans="1:8" ht="15" customHeight="1">
      <c r="A441" s="224">
        <v>2445</v>
      </c>
      <c r="B441" s="462" t="s">
        <v>3791</v>
      </c>
      <c r="C441" s="462"/>
      <c r="D441" s="462"/>
      <c r="E441" s="462"/>
      <c r="F441" s="462"/>
      <c r="G441" s="462"/>
      <c r="H441" s="463"/>
    </row>
    <row r="442" spans="1:8" ht="15" customHeight="1">
      <c r="A442" s="224">
        <v>2446</v>
      </c>
      <c r="B442" s="462" t="s">
        <v>3792</v>
      </c>
      <c r="C442" s="462"/>
      <c r="D442" s="462"/>
      <c r="E442" s="462"/>
      <c r="F442" s="462"/>
      <c r="G442" s="462"/>
      <c r="H442" s="463"/>
    </row>
    <row r="443" spans="1:8" ht="15" customHeight="1">
      <c r="A443" s="224">
        <v>2451</v>
      </c>
      <c r="B443" s="462" t="s">
        <v>3793</v>
      </c>
      <c r="C443" s="462"/>
      <c r="D443" s="462"/>
      <c r="E443" s="462"/>
      <c r="F443" s="462"/>
      <c r="G443" s="462"/>
      <c r="H443" s="463"/>
    </row>
    <row r="444" spans="1:8" ht="15" customHeight="1">
      <c r="A444" s="224">
        <v>2452</v>
      </c>
      <c r="B444" s="462" t="s">
        <v>3794</v>
      </c>
      <c r="C444" s="462"/>
      <c r="D444" s="462"/>
      <c r="E444" s="462"/>
      <c r="F444" s="462"/>
      <c r="G444" s="462"/>
      <c r="H444" s="463"/>
    </row>
    <row r="445" spans="1:8" ht="15" customHeight="1">
      <c r="A445" s="224">
        <v>2453</v>
      </c>
      <c r="B445" s="462" t="s">
        <v>3795</v>
      </c>
      <c r="C445" s="462"/>
      <c r="D445" s="462"/>
      <c r="E445" s="462"/>
      <c r="F445" s="462"/>
      <c r="G445" s="462"/>
      <c r="H445" s="463"/>
    </row>
    <row r="446" spans="1:8" ht="15" customHeight="1">
      <c r="A446" s="224">
        <v>2454</v>
      </c>
      <c r="B446" s="462" t="s">
        <v>3796</v>
      </c>
      <c r="C446" s="462"/>
      <c r="D446" s="462"/>
      <c r="E446" s="462"/>
      <c r="F446" s="462"/>
      <c r="G446" s="462"/>
      <c r="H446" s="463"/>
    </row>
    <row r="447" spans="1:8" ht="15" customHeight="1">
      <c r="A447" s="224">
        <v>2511</v>
      </c>
      <c r="B447" s="462" t="s">
        <v>3797</v>
      </c>
      <c r="C447" s="462"/>
      <c r="D447" s="462"/>
      <c r="E447" s="462"/>
      <c r="F447" s="462"/>
      <c r="G447" s="462"/>
      <c r="H447" s="463"/>
    </row>
    <row r="448" spans="1:8" ht="15" customHeight="1">
      <c r="A448" s="224">
        <v>2512</v>
      </c>
      <c r="B448" s="462" t="s">
        <v>3798</v>
      </c>
      <c r="C448" s="462"/>
      <c r="D448" s="462"/>
      <c r="E448" s="462"/>
      <c r="F448" s="462"/>
      <c r="G448" s="462"/>
      <c r="H448" s="463"/>
    </row>
    <row r="449" spans="1:8" ht="15" customHeight="1">
      <c r="A449" s="224">
        <v>2521</v>
      </c>
      <c r="B449" s="462" t="s">
        <v>3799</v>
      </c>
      <c r="C449" s="462"/>
      <c r="D449" s="462"/>
      <c r="E449" s="462"/>
      <c r="F449" s="462"/>
      <c r="G449" s="462"/>
      <c r="H449" s="463"/>
    </row>
    <row r="450" spans="1:8" ht="15" customHeight="1">
      <c r="A450" s="224">
        <v>2529</v>
      </c>
      <c r="B450" s="462" t="s">
        <v>3800</v>
      </c>
      <c r="C450" s="462"/>
      <c r="D450" s="462"/>
      <c r="E450" s="462"/>
      <c r="F450" s="462"/>
      <c r="G450" s="462"/>
      <c r="H450" s="463"/>
    </row>
    <row r="451" spans="1:8" ht="15" customHeight="1">
      <c r="A451" s="224">
        <v>2530</v>
      </c>
      <c r="B451" s="462" t="s">
        <v>3801</v>
      </c>
      <c r="C451" s="462"/>
      <c r="D451" s="462"/>
      <c r="E451" s="462"/>
      <c r="F451" s="462"/>
      <c r="G451" s="462"/>
      <c r="H451" s="463"/>
    </row>
    <row r="452" spans="1:8" ht="15" customHeight="1">
      <c r="A452" s="224">
        <v>2540</v>
      </c>
      <c r="B452" s="462" t="s">
        <v>3802</v>
      </c>
      <c r="C452" s="462"/>
      <c r="D452" s="462"/>
      <c r="E452" s="462"/>
      <c r="F452" s="462"/>
      <c r="G452" s="462"/>
      <c r="H452" s="463"/>
    </row>
    <row r="453" spans="1:8" ht="15" customHeight="1">
      <c r="A453" s="224">
        <v>2550</v>
      </c>
      <c r="B453" s="462" t="s">
        <v>3803</v>
      </c>
      <c r="C453" s="462"/>
      <c r="D453" s="462"/>
      <c r="E453" s="462"/>
      <c r="F453" s="462"/>
      <c r="G453" s="462"/>
      <c r="H453" s="463"/>
    </row>
    <row r="454" spans="1:8" ht="15" customHeight="1">
      <c r="A454" s="224">
        <v>2561</v>
      </c>
      <c r="B454" s="462" t="s">
        <v>3804</v>
      </c>
      <c r="C454" s="462"/>
      <c r="D454" s="462"/>
      <c r="E454" s="462"/>
      <c r="F454" s="462"/>
      <c r="G454" s="462"/>
      <c r="H454" s="463"/>
    </row>
    <row r="455" spans="1:8" ht="15" customHeight="1">
      <c r="A455" s="224">
        <v>2562</v>
      </c>
      <c r="B455" s="462" t="s">
        <v>3805</v>
      </c>
      <c r="C455" s="462"/>
      <c r="D455" s="462"/>
      <c r="E455" s="462"/>
      <c r="F455" s="462"/>
      <c r="G455" s="462"/>
      <c r="H455" s="463"/>
    </row>
    <row r="456" spans="1:8" ht="15" customHeight="1">
      <c r="A456" s="224">
        <v>2571</v>
      </c>
      <c r="B456" s="462" t="s">
        <v>3806</v>
      </c>
      <c r="C456" s="462"/>
      <c r="D456" s="462"/>
      <c r="E456" s="462"/>
      <c r="F456" s="462"/>
      <c r="G456" s="462"/>
      <c r="H456" s="463"/>
    </row>
    <row r="457" spans="1:8" ht="15" customHeight="1">
      <c r="A457" s="224">
        <v>2572</v>
      </c>
      <c r="B457" s="462" t="s">
        <v>3807</v>
      </c>
      <c r="C457" s="462"/>
      <c r="D457" s="462"/>
      <c r="E457" s="462"/>
      <c r="F457" s="462"/>
      <c r="G457" s="462"/>
      <c r="H457" s="463"/>
    </row>
    <row r="458" spans="1:8" ht="15" customHeight="1">
      <c r="A458" s="224">
        <v>2573</v>
      </c>
      <c r="B458" s="462" t="s">
        <v>3808</v>
      </c>
      <c r="C458" s="462"/>
      <c r="D458" s="462"/>
      <c r="E458" s="462"/>
      <c r="F458" s="462"/>
      <c r="G458" s="462"/>
      <c r="H458" s="463"/>
    </row>
    <row r="459" spans="1:8" ht="15" customHeight="1">
      <c r="A459" s="224">
        <v>2591</v>
      </c>
      <c r="B459" s="462" t="s">
        <v>3809</v>
      </c>
      <c r="C459" s="462"/>
      <c r="D459" s="462"/>
      <c r="E459" s="462"/>
      <c r="F459" s="462"/>
      <c r="G459" s="462"/>
      <c r="H459" s="463"/>
    </row>
    <row r="460" spans="1:8" ht="15" customHeight="1">
      <c r="A460" s="224">
        <v>2592</v>
      </c>
      <c r="B460" s="462" t="s">
        <v>3810</v>
      </c>
      <c r="C460" s="462"/>
      <c r="D460" s="462"/>
      <c r="E460" s="462"/>
      <c r="F460" s="462"/>
      <c r="G460" s="462"/>
      <c r="H460" s="463"/>
    </row>
    <row r="461" spans="1:8" ht="15" customHeight="1">
      <c r="A461" s="224">
        <v>2593</v>
      </c>
      <c r="B461" s="462" t="s">
        <v>3811</v>
      </c>
      <c r="C461" s="462"/>
      <c r="D461" s="462"/>
      <c r="E461" s="462"/>
      <c r="F461" s="462"/>
      <c r="G461" s="462"/>
      <c r="H461" s="463"/>
    </row>
    <row r="462" spans="1:8" ht="15" customHeight="1">
      <c r="A462" s="224">
        <v>2594</v>
      </c>
      <c r="B462" s="462" t="s">
        <v>3812</v>
      </c>
      <c r="C462" s="462"/>
      <c r="D462" s="462"/>
      <c r="E462" s="462"/>
      <c r="F462" s="462"/>
      <c r="G462" s="462"/>
      <c r="H462" s="463"/>
    </row>
    <row r="463" spans="1:8" ht="15" customHeight="1">
      <c r="A463" s="224">
        <v>2599</v>
      </c>
      <c r="B463" s="462" t="s">
        <v>3813</v>
      </c>
      <c r="C463" s="462"/>
      <c r="D463" s="462"/>
      <c r="E463" s="462"/>
      <c r="F463" s="462"/>
      <c r="G463" s="462"/>
      <c r="H463" s="463"/>
    </row>
    <row r="464" spans="1:8" ht="15" customHeight="1">
      <c r="A464" s="224">
        <v>2611</v>
      </c>
      <c r="B464" s="462" t="s">
        <v>3814</v>
      </c>
      <c r="C464" s="462"/>
      <c r="D464" s="462"/>
      <c r="E464" s="462"/>
      <c r="F464" s="462"/>
      <c r="G464" s="462"/>
      <c r="H464" s="463"/>
    </row>
    <row r="465" spans="1:8" ht="15" customHeight="1">
      <c r="A465" s="224">
        <v>2612</v>
      </c>
      <c r="B465" s="462" t="s">
        <v>3815</v>
      </c>
      <c r="C465" s="462"/>
      <c r="D465" s="462"/>
      <c r="E465" s="462"/>
      <c r="F465" s="462"/>
      <c r="G465" s="462"/>
      <c r="H465" s="463"/>
    </row>
    <row r="466" spans="1:8" ht="15" customHeight="1">
      <c r="A466" s="224">
        <v>2620</v>
      </c>
      <c r="B466" s="462" t="s">
        <v>3816</v>
      </c>
      <c r="C466" s="462"/>
      <c r="D466" s="462"/>
      <c r="E466" s="462"/>
      <c r="F466" s="462"/>
      <c r="G466" s="462"/>
      <c r="H466" s="463"/>
    </row>
    <row r="467" spans="1:8" ht="15" customHeight="1">
      <c r="A467" s="224">
        <v>2630</v>
      </c>
      <c r="B467" s="462" t="s">
        <v>3817</v>
      </c>
      <c r="C467" s="462"/>
      <c r="D467" s="462"/>
      <c r="E467" s="462"/>
      <c r="F467" s="462"/>
      <c r="G467" s="462"/>
      <c r="H467" s="463"/>
    </row>
    <row r="468" spans="1:8" ht="15" customHeight="1">
      <c r="A468" s="224">
        <v>2640</v>
      </c>
      <c r="B468" s="462" t="s">
        <v>3818</v>
      </c>
      <c r="C468" s="462"/>
      <c r="D468" s="462"/>
      <c r="E468" s="462"/>
      <c r="F468" s="462"/>
      <c r="G468" s="462"/>
      <c r="H468" s="463"/>
    </row>
    <row r="469" spans="1:8" ht="15" customHeight="1">
      <c r="A469" s="224">
        <v>2651</v>
      </c>
      <c r="B469" s="462" t="s">
        <v>3819</v>
      </c>
      <c r="C469" s="462"/>
      <c r="D469" s="462"/>
      <c r="E469" s="462"/>
      <c r="F469" s="462"/>
      <c r="G469" s="462"/>
      <c r="H469" s="463"/>
    </row>
    <row r="470" spans="1:8" ht="15" customHeight="1">
      <c r="A470" s="224">
        <v>2652</v>
      </c>
      <c r="B470" s="462" t="s">
        <v>3820</v>
      </c>
      <c r="C470" s="462"/>
      <c r="D470" s="462"/>
      <c r="E470" s="462"/>
      <c r="F470" s="462"/>
      <c r="G470" s="462"/>
      <c r="H470" s="463"/>
    </row>
    <row r="471" spans="1:8" ht="15" customHeight="1">
      <c r="A471" s="224">
        <v>2660</v>
      </c>
      <c r="B471" s="462" t="s">
        <v>3821</v>
      </c>
      <c r="C471" s="462"/>
      <c r="D471" s="462"/>
      <c r="E471" s="462"/>
      <c r="F471" s="462"/>
      <c r="G471" s="462"/>
      <c r="H471" s="463"/>
    </row>
    <row r="472" spans="1:8" ht="15" customHeight="1">
      <c r="A472" s="224">
        <v>2670</v>
      </c>
      <c r="B472" s="462" t="s">
        <v>3822</v>
      </c>
      <c r="C472" s="462"/>
      <c r="D472" s="462"/>
      <c r="E472" s="462"/>
      <c r="F472" s="462"/>
      <c r="G472" s="462"/>
      <c r="H472" s="463"/>
    </row>
    <row r="473" spans="1:8" ht="15" customHeight="1">
      <c r="A473" s="224">
        <v>2680</v>
      </c>
      <c r="B473" s="462" t="s">
        <v>3823</v>
      </c>
      <c r="C473" s="462"/>
      <c r="D473" s="462"/>
      <c r="E473" s="462"/>
      <c r="F473" s="462"/>
      <c r="G473" s="462"/>
      <c r="H473" s="463"/>
    </row>
    <row r="474" spans="1:8" ht="15" customHeight="1">
      <c r="A474" s="224">
        <v>2711</v>
      </c>
      <c r="B474" s="462" t="s">
        <v>3824</v>
      </c>
      <c r="C474" s="462"/>
      <c r="D474" s="462"/>
      <c r="E474" s="462"/>
      <c r="F474" s="462"/>
      <c r="G474" s="462"/>
      <c r="H474" s="463"/>
    </row>
    <row r="475" spans="1:8" ht="15" customHeight="1">
      <c r="A475" s="224">
        <v>2712</v>
      </c>
      <c r="B475" s="462" t="s">
        <v>3825</v>
      </c>
      <c r="C475" s="462"/>
      <c r="D475" s="462"/>
      <c r="E475" s="462"/>
      <c r="F475" s="462"/>
      <c r="G475" s="462"/>
      <c r="H475" s="463"/>
    </row>
    <row r="476" spans="1:8" ht="15" customHeight="1">
      <c r="A476" s="224">
        <v>2720</v>
      </c>
      <c r="B476" s="462" t="s">
        <v>3826</v>
      </c>
      <c r="C476" s="462"/>
      <c r="D476" s="462"/>
      <c r="E476" s="462"/>
      <c r="F476" s="462"/>
      <c r="G476" s="462"/>
      <c r="H476" s="463"/>
    </row>
    <row r="477" spans="1:8" ht="15" customHeight="1">
      <c r="A477" s="224">
        <v>2731</v>
      </c>
      <c r="B477" s="462" t="s">
        <v>3827</v>
      </c>
      <c r="C477" s="462"/>
      <c r="D477" s="462"/>
      <c r="E477" s="462"/>
      <c r="F477" s="462"/>
      <c r="G477" s="462"/>
      <c r="H477" s="463"/>
    </row>
    <row r="478" spans="1:8" ht="15" customHeight="1">
      <c r="A478" s="224">
        <v>2732</v>
      </c>
      <c r="B478" s="462" t="s">
        <v>3828</v>
      </c>
      <c r="C478" s="462"/>
      <c r="D478" s="462"/>
      <c r="E478" s="462"/>
      <c r="F478" s="462"/>
      <c r="G478" s="462"/>
      <c r="H478" s="463"/>
    </row>
    <row r="479" spans="1:8" ht="15" customHeight="1">
      <c r="A479" s="224">
        <v>2733</v>
      </c>
      <c r="B479" s="462" t="s">
        <v>3829</v>
      </c>
      <c r="C479" s="462"/>
      <c r="D479" s="462"/>
      <c r="E479" s="462"/>
      <c r="F479" s="462"/>
      <c r="G479" s="462"/>
      <c r="H479" s="463"/>
    </row>
    <row r="480" spans="1:8" ht="15" customHeight="1">
      <c r="A480" s="224">
        <v>2740</v>
      </c>
      <c r="B480" s="462" t="s">
        <v>3830</v>
      </c>
      <c r="C480" s="462"/>
      <c r="D480" s="462"/>
      <c r="E480" s="462"/>
      <c r="F480" s="462"/>
      <c r="G480" s="462"/>
      <c r="H480" s="463"/>
    </row>
    <row r="481" spans="1:8" ht="15" customHeight="1">
      <c r="A481" s="224">
        <v>2751</v>
      </c>
      <c r="B481" s="462" t="s">
        <v>3831</v>
      </c>
      <c r="C481" s="462"/>
      <c r="D481" s="462"/>
      <c r="E481" s="462"/>
      <c r="F481" s="462"/>
      <c r="G481" s="462"/>
      <c r="H481" s="463"/>
    </row>
    <row r="482" spans="1:8" ht="15" customHeight="1">
      <c r="A482" s="224">
        <v>2752</v>
      </c>
      <c r="B482" s="462" t="s">
        <v>3832</v>
      </c>
      <c r="C482" s="462"/>
      <c r="D482" s="462"/>
      <c r="E482" s="462"/>
      <c r="F482" s="462"/>
      <c r="G482" s="462"/>
      <c r="H482" s="463"/>
    </row>
    <row r="483" spans="1:8" ht="15" customHeight="1">
      <c r="A483" s="224">
        <v>2790</v>
      </c>
      <c r="B483" s="462" t="s">
        <v>3833</v>
      </c>
      <c r="C483" s="462"/>
      <c r="D483" s="462"/>
      <c r="E483" s="462"/>
      <c r="F483" s="462"/>
      <c r="G483" s="462"/>
      <c r="H483" s="463"/>
    </row>
    <row r="484" spans="1:8" ht="15" customHeight="1">
      <c r="A484" s="224">
        <v>2811</v>
      </c>
      <c r="B484" s="462" t="s">
        <v>3834</v>
      </c>
      <c r="C484" s="462"/>
      <c r="D484" s="462"/>
      <c r="E484" s="462"/>
      <c r="F484" s="462"/>
      <c r="G484" s="462"/>
      <c r="H484" s="463"/>
    </row>
    <row r="485" spans="1:8" ht="15" customHeight="1">
      <c r="A485" s="224">
        <v>2812</v>
      </c>
      <c r="B485" s="462" t="s">
        <v>3835</v>
      </c>
      <c r="C485" s="462"/>
      <c r="D485" s="462"/>
      <c r="E485" s="462"/>
      <c r="F485" s="462"/>
      <c r="G485" s="462"/>
      <c r="H485" s="463"/>
    </row>
    <row r="486" spans="1:8" ht="15" customHeight="1">
      <c r="A486" s="224">
        <v>2813</v>
      </c>
      <c r="B486" s="462" t="s">
        <v>3836</v>
      </c>
      <c r="C486" s="462"/>
      <c r="D486" s="462"/>
      <c r="E486" s="462"/>
      <c r="F486" s="462"/>
      <c r="G486" s="462"/>
      <c r="H486" s="463"/>
    </row>
    <row r="487" spans="1:8" ht="15" customHeight="1">
      <c r="A487" s="224">
        <v>2814</v>
      </c>
      <c r="B487" s="462" t="s">
        <v>3837</v>
      </c>
      <c r="C487" s="462"/>
      <c r="D487" s="462"/>
      <c r="E487" s="462"/>
      <c r="F487" s="462"/>
      <c r="G487" s="462"/>
      <c r="H487" s="463"/>
    </row>
    <row r="488" spans="1:8" ht="15" customHeight="1">
      <c r="A488" s="224">
        <v>2815</v>
      </c>
      <c r="B488" s="462" t="s">
        <v>3838</v>
      </c>
      <c r="C488" s="462"/>
      <c r="D488" s="462"/>
      <c r="E488" s="462"/>
      <c r="F488" s="462"/>
      <c r="G488" s="462"/>
      <c r="H488" s="463"/>
    </row>
    <row r="489" spans="1:8" ht="15" customHeight="1">
      <c r="A489" s="224">
        <v>2821</v>
      </c>
      <c r="B489" s="462" t="s">
        <v>3839</v>
      </c>
      <c r="C489" s="462"/>
      <c r="D489" s="462"/>
      <c r="E489" s="462"/>
      <c r="F489" s="462"/>
      <c r="G489" s="462"/>
      <c r="H489" s="463"/>
    </row>
    <row r="490" spans="1:8" ht="15" customHeight="1">
      <c r="A490" s="224">
        <v>2822</v>
      </c>
      <c r="B490" s="462" t="s">
        <v>3840</v>
      </c>
      <c r="C490" s="462"/>
      <c r="D490" s="462"/>
      <c r="E490" s="462"/>
      <c r="F490" s="462"/>
      <c r="G490" s="462"/>
      <c r="H490" s="463"/>
    </row>
    <row r="491" spans="1:8" ht="15" customHeight="1">
      <c r="A491" s="224">
        <v>2823</v>
      </c>
      <c r="B491" s="462" t="s">
        <v>3841</v>
      </c>
      <c r="C491" s="462"/>
      <c r="D491" s="462"/>
      <c r="E491" s="462"/>
      <c r="F491" s="462"/>
      <c r="G491" s="462"/>
      <c r="H491" s="463"/>
    </row>
    <row r="492" spans="1:8" ht="15" customHeight="1">
      <c r="A492" s="224">
        <v>2824</v>
      </c>
      <c r="B492" s="462" t="s">
        <v>3842</v>
      </c>
      <c r="C492" s="462"/>
      <c r="D492" s="462"/>
      <c r="E492" s="462"/>
      <c r="F492" s="462"/>
      <c r="G492" s="462"/>
      <c r="H492" s="463"/>
    </row>
    <row r="493" spans="1:8" ht="15" customHeight="1">
      <c r="A493" s="224">
        <v>2825</v>
      </c>
      <c r="B493" s="462" t="s">
        <v>3843</v>
      </c>
      <c r="C493" s="462"/>
      <c r="D493" s="462"/>
      <c r="E493" s="462"/>
      <c r="F493" s="462"/>
      <c r="G493" s="462"/>
      <c r="H493" s="463"/>
    </row>
    <row r="494" spans="1:8" ht="15" customHeight="1">
      <c r="A494" s="224">
        <v>2829</v>
      </c>
      <c r="B494" s="462" t="s">
        <v>3844</v>
      </c>
      <c r="C494" s="462"/>
      <c r="D494" s="462"/>
      <c r="E494" s="462"/>
      <c r="F494" s="462"/>
      <c r="G494" s="462"/>
      <c r="H494" s="463"/>
    </row>
    <row r="495" spans="1:8" ht="15" customHeight="1">
      <c r="A495" s="224">
        <v>2830</v>
      </c>
      <c r="B495" s="462" t="s">
        <v>3845</v>
      </c>
      <c r="C495" s="462"/>
      <c r="D495" s="462"/>
      <c r="E495" s="462"/>
      <c r="F495" s="462"/>
      <c r="G495" s="462"/>
      <c r="H495" s="463"/>
    </row>
    <row r="496" spans="1:8" ht="15" customHeight="1">
      <c r="A496" s="224">
        <v>2841</v>
      </c>
      <c r="B496" s="462" t="s">
        <v>3846</v>
      </c>
      <c r="C496" s="462"/>
      <c r="D496" s="462"/>
      <c r="E496" s="462"/>
      <c r="F496" s="462"/>
      <c r="G496" s="462"/>
      <c r="H496" s="463"/>
    </row>
    <row r="497" spans="1:8" ht="15" customHeight="1">
      <c r="A497" s="224">
        <v>2849</v>
      </c>
      <c r="B497" s="462" t="s">
        <v>3847</v>
      </c>
      <c r="C497" s="462"/>
      <c r="D497" s="462"/>
      <c r="E497" s="462"/>
      <c r="F497" s="462"/>
      <c r="G497" s="462"/>
      <c r="H497" s="463"/>
    </row>
    <row r="498" spans="1:8" ht="15" customHeight="1">
      <c r="A498" s="224">
        <v>2891</v>
      </c>
      <c r="B498" s="462" t="s">
        <v>3848</v>
      </c>
      <c r="C498" s="462"/>
      <c r="D498" s="462"/>
      <c r="E498" s="462"/>
      <c r="F498" s="462"/>
      <c r="G498" s="462"/>
      <c r="H498" s="463"/>
    </row>
    <row r="499" spans="1:8" ht="15" customHeight="1">
      <c r="A499" s="224">
        <v>2892</v>
      </c>
      <c r="B499" s="462" t="s">
        <v>3849</v>
      </c>
      <c r="C499" s="462"/>
      <c r="D499" s="462"/>
      <c r="E499" s="462"/>
      <c r="F499" s="462"/>
      <c r="G499" s="462"/>
      <c r="H499" s="463"/>
    </row>
    <row r="500" spans="1:8" ht="15" customHeight="1">
      <c r="A500" s="224">
        <v>2893</v>
      </c>
      <c r="B500" s="462" t="s">
        <v>3850</v>
      </c>
      <c r="C500" s="462"/>
      <c r="D500" s="462"/>
      <c r="E500" s="462"/>
      <c r="F500" s="462"/>
      <c r="G500" s="462"/>
      <c r="H500" s="463"/>
    </row>
    <row r="501" spans="1:8" ht="15" customHeight="1">
      <c r="A501" s="224">
        <v>2894</v>
      </c>
      <c r="B501" s="462" t="s">
        <v>3851</v>
      </c>
      <c r="C501" s="462"/>
      <c r="D501" s="462"/>
      <c r="E501" s="462"/>
      <c r="F501" s="462"/>
      <c r="G501" s="462"/>
      <c r="H501" s="463"/>
    </row>
    <row r="502" spans="1:8" ht="15" customHeight="1">
      <c r="A502" s="224">
        <v>2895</v>
      </c>
      <c r="B502" s="462" t="s">
        <v>3852</v>
      </c>
      <c r="C502" s="462"/>
      <c r="D502" s="462"/>
      <c r="E502" s="462"/>
      <c r="F502" s="462"/>
      <c r="G502" s="462"/>
      <c r="H502" s="463"/>
    </row>
    <row r="503" spans="1:8" ht="15" customHeight="1">
      <c r="A503" s="224">
        <v>2896</v>
      </c>
      <c r="B503" s="462" t="s">
        <v>3853</v>
      </c>
      <c r="C503" s="462"/>
      <c r="D503" s="462"/>
      <c r="E503" s="462"/>
      <c r="F503" s="462"/>
      <c r="G503" s="462"/>
      <c r="H503" s="463"/>
    </row>
    <row r="504" spans="1:8" ht="15" customHeight="1">
      <c r="A504" s="224">
        <v>2899</v>
      </c>
      <c r="B504" s="462" t="s">
        <v>3854</v>
      </c>
      <c r="C504" s="462"/>
      <c r="D504" s="462"/>
      <c r="E504" s="462"/>
      <c r="F504" s="462"/>
      <c r="G504" s="462"/>
      <c r="H504" s="463"/>
    </row>
    <row r="505" spans="1:8" ht="15" customHeight="1">
      <c r="A505" s="224">
        <v>2910</v>
      </c>
      <c r="B505" s="462" t="s">
        <v>3855</v>
      </c>
      <c r="C505" s="462"/>
      <c r="D505" s="462"/>
      <c r="E505" s="462"/>
      <c r="F505" s="462"/>
      <c r="G505" s="462"/>
      <c r="H505" s="463"/>
    </row>
    <row r="506" spans="1:8" ht="15" customHeight="1">
      <c r="A506" s="224">
        <v>2920</v>
      </c>
      <c r="B506" s="462" t="s">
        <v>3856</v>
      </c>
      <c r="C506" s="462"/>
      <c r="D506" s="462"/>
      <c r="E506" s="462"/>
      <c r="F506" s="462"/>
      <c r="G506" s="462"/>
      <c r="H506" s="463"/>
    </row>
    <row r="507" spans="1:8" ht="15" customHeight="1">
      <c r="A507" s="224">
        <v>2931</v>
      </c>
      <c r="B507" s="462" t="s">
        <v>3857</v>
      </c>
      <c r="C507" s="462"/>
      <c r="D507" s="462"/>
      <c r="E507" s="462"/>
      <c r="F507" s="462"/>
      <c r="G507" s="462"/>
      <c r="H507" s="463"/>
    </row>
    <row r="508" spans="1:8" ht="15" customHeight="1">
      <c r="A508" s="224">
        <v>2932</v>
      </c>
      <c r="B508" s="462" t="s">
        <v>3858</v>
      </c>
      <c r="C508" s="462"/>
      <c r="D508" s="462"/>
      <c r="E508" s="462"/>
      <c r="F508" s="462"/>
      <c r="G508" s="462"/>
      <c r="H508" s="463"/>
    </row>
    <row r="509" spans="1:8" ht="15" customHeight="1">
      <c r="A509" s="224">
        <v>3011</v>
      </c>
      <c r="B509" s="462" t="s">
        <v>3859</v>
      </c>
      <c r="C509" s="462"/>
      <c r="D509" s="462"/>
      <c r="E509" s="462"/>
      <c r="F509" s="462"/>
      <c r="G509" s="462"/>
      <c r="H509" s="463"/>
    </row>
    <row r="510" spans="1:8" ht="15" customHeight="1">
      <c r="A510" s="224">
        <v>3012</v>
      </c>
      <c r="B510" s="462" t="s">
        <v>3860</v>
      </c>
      <c r="C510" s="462"/>
      <c r="D510" s="462"/>
      <c r="E510" s="462"/>
      <c r="F510" s="462"/>
      <c r="G510" s="462"/>
      <c r="H510" s="463"/>
    </row>
    <row r="511" spans="1:8" ht="15" customHeight="1">
      <c r="A511" s="224">
        <v>3020</v>
      </c>
      <c r="B511" s="462" t="s">
        <v>3861</v>
      </c>
      <c r="C511" s="462"/>
      <c r="D511" s="462"/>
      <c r="E511" s="462"/>
      <c r="F511" s="462"/>
      <c r="G511" s="462"/>
      <c r="H511" s="463"/>
    </row>
    <row r="512" spans="1:8" ht="15" customHeight="1">
      <c r="A512" s="224">
        <v>3030</v>
      </c>
      <c r="B512" s="462" t="s">
        <v>3862</v>
      </c>
      <c r="C512" s="462"/>
      <c r="D512" s="462"/>
      <c r="E512" s="462"/>
      <c r="F512" s="462"/>
      <c r="G512" s="462"/>
      <c r="H512" s="463"/>
    </row>
    <row r="513" spans="1:8" ht="15" customHeight="1">
      <c r="A513" s="224">
        <v>3040</v>
      </c>
      <c r="B513" s="462" t="s">
        <v>3863</v>
      </c>
      <c r="C513" s="462"/>
      <c r="D513" s="462"/>
      <c r="E513" s="462"/>
      <c r="F513" s="462"/>
      <c r="G513" s="462"/>
      <c r="H513" s="463"/>
    </row>
    <row r="514" spans="1:8" ht="15" customHeight="1">
      <c r="A514" s="224">
        <v>3091</v>
      </c>
      <c r="B514" s="462" t="s">
        <v>3864</v>
      </c>
      <c r="C514" s="462"/>
      <c r="D514" s="462"/>
      <c r="E514" s="462"/>
      <c r="F514" s="462"/>
      <c r="G514" s="462"/>
      <c r="H514" s="463"/>
    </row>
    <row r="515" spans="1:8" ht="15" customHeight="1">
      <c r="A515" s="224">
        <v>3092</v>
      </c>
      <c r="B515" s="462" t="s">
        <v>3865</v>
      </c>
      <c r="C515" s="462"/>
      <c r="D515" s="462"/>
      <c r="E515" s="462"/>
      <c r="F515" s="462"/>
      <c r="G515" s="462"/>
      <c r="H515" s="463"/>
    </row>
    <row r="516" spans="1:8" ht="15" customHeight="1">
      <c r="A516" s="224">
        <v>3099</v>
      </c>
      <c r="B516" s="462" t="s">
        <v>3866</v>
      </c>
      <c r="C516" s="462"/>
      <c r="D516" s="462"/>
      <c r="E516" s="462"/>
      <c r="F516" s="462"/>
      <c r="G516" s="462"/>
      <c r="H516" s="463"/>
    </row>
    <row r="517" spans="1:8" ht="15" customHeight="1">
      <c r="A517" s="224">
        <v>3101</v>
      </c>
      <c r="B517" s="462" t="s">
        <v>3867</v>
      </c>
      <c r="C517" s="462"/>
      <c r="D517" s="462"/>
      <c r="E517" s="462"/>
      <c r="F517" s="462"/>
      <c r="G517" s="462"/>
      <c r="H517" s="463"/>
    </row>
    <row r="518" spans="1:8" ht="15" customHeight="1">
      <c r="A518" s="224">
        <v>3102</v>
      </c>
      <c r="B518" s="462" t="s">
        <v>3868</v>
      </c>
      <c r="C518" s="462"/>
      <c r="D518" s="462"/>
      <c r="E518" s="462"/>
      <c r="F518" s="462"/>
      <c r="G518" s="462"/>
      <c r="H518" s="463"/>
    </row>
    <row r="519" spans="1:8" ht="15" customHeight="1">
      <c r="A519" s="224">
        <v>3103</v>
      </c>
      <c r="B519" s="462" t="s">
        <v>3869</v>
      </c>
      <c r="C519" s="462"/>
      <c r="D519" s="462"/>
      <c r="E519" s="462"/>
      <c r="F519" s="462"/>
      <c r="G519" s="462"/>
      <c r="H519" s="463"/>
    </row>
    <row r="520" spans="1:8" ht="15" customHeight="1">
      <c r="A520" s="224">
        <v>3109</v>
      </c>
      <c r="B520" s="462" t="s">
        <v>3870</v>
      </c>
      <c r="C520" s="462"/>
      <c r="D520" s="462"/>
      <c r="E520" s="462"/>
      <c r="F520" s="462"/>
      <c r="G520" s="462"/>
      <c r="H520" s="463"/>
    </row>
    <row r="521" spans="1:8" ht="15" customHeight="1">
      <c r="A521" s="224">
        <v>3211</v>
      </c>
      <c r="B521" s="462" t="s">
        <v>3871</v>
      </c>
      <c r="C521" s="462"/>
      <c r="D521" s="462"/>
      <c r="E521" s="462"/>
      <c r="F521" s="462"/>
      <c r="G521" s="462"/>
      <c r="H521" s="463"/>
    </row>
    <row r="522" spans="1:8" ht="15" customHeight="1">
      <c r="A522" s="224">
        <v>3212</v>
      </c>
      <c r="B522" s="462" t="s">
        <v>3872</v>
      </c>
      <c r="C522" s="462"/>
      <c r="D522" s="462"/>
      <c r="E522" s="462"/>
      <c r="F522" s="462"/>
      <c r="G522" s="462"/>
      <c r="H522" s="463"/>
    </row>
    <row r="523" spans="1:8" ht="15" customHeight="1">
      <c r="A523" s="224">
        <v>3213</v>
      </c>
      <c r="B523" s="462" t="s">
        <v>3873</v>
      </c>
      <c r="C523" s="462"/>
      <c r="D523" s="462"/>
      <c r="E523" s="462"/>
      <c r="F523" s="462"/>
      <c r="G523" s="462"/>
      <c r="H523" s="463"/>
    </row>
    <row r="524" spans="1:8" ht="15" customHeight="1">
      <c r="A524" s="224">
        <v>3220</v>
      </c>
      <c r="B524" s="462" t="s">
        <v>3874</v>
      </c>
      <c r="C524" s="462"/>
      <c r="D524" s="462"/>
      <c r="E524" s="462"/>
      <c r="F524" s="462"/>
      <c r="G524" s="462"/>
      <c r="H524" s="463"/>
    </row>
    <row r="525" spans="1:8" ht="15" customHeight="1">
      <c r="A525" s="224">
        <v>3230</v>
      </c>
      <c r="B525" s="462" t="s">
        <v>3875</v>
      </c>
      <c r="C525" s="462"/>
      <c r="D525" s="462"/>
      <c r="E525" s="462"/>
      <c r="F525" s="462"/>
      <c r="G525" s="462"/>
      <c r="H525" s="463"/>
    </row>
    <row r="526" spans="1:8" ht="15" customHeight="1">
      <c r="A526" s="224">
        <v>3240</v>
      </c>
      <c r="B526" s="462" t="s">
        <v>3876</v>
      </c>
      <c r="C526" s="462"/>
      <c r="D526" s="462"/>
      <c r="E526" s="462"/>
      <c r="F526" s="462"/>
      <c r="G526" s="462"/>
      <c r="H526" s="463"/>
    </row>
    <row r="527" spans="1:8" ht="15" customHeight="1">
      <c r="A527" s="224">
        <v>3250</v>
      </c>
      <c r="B527" s="462" t="s">
        <v>3877</v>
      </c>
      <c r="C527" s="462"/>
      <c r="D527" s="462"/>
      <c r="E527" s="462"/>
      <c r="F527" s="462"/>
      <c r="G527" s="462"/>
      <c r="H527" s="463"/>
    </row>
    <row r="528" spans="1:8" ht="15" customHeight="1">
      <c r="A528" s="224">
        <v>3291</v>
      </c>
      <c r="B528" s="462" t="s">
        <v>3878</v>
      </c>
      <c r="C528" s="462"/>
      <c r="D528" s="462"/>
      <c r="E528" s="462"/>
      <c r="F528" s="462"/>
      <c r="G528" s="462"/>
      <c r="H528" s="463"/>
    </row>
    <row r="529" spans="1:8" ht="15" customHeight="1">
      <c r="A529" s="224">
        <v>3299</v>
      </c>
      <c r="B529" s="462" t="s">
        <v>3879</v>
      </c>
      <c r="C529" s="462"/>
      <c r="D529" s="462"/>
      <c r="E529" s="462"/>
      <c r="F529" s="462"/>
      <c r="G529" s="462"/>
      <c r="H529" s="463"/>
    </row>
    <row r="530" spans="1:8" ht="15" customHeight="1">
      <c r="A530" s="224">
        <v>3311</v>
      </c>
      <c r="B530" s="462" t="s">
        <v>3880</v>
      </c>
      <c r="C530" s="462"/>
      <c r="D530" s="462"/>
      <c r="E530" s="462"/>
      <c r="F530" s="462"/>
      <c r="G530" s="462"/>
      <c r="H530" s="463"/>
    </row>
    <row r="531" spans="1:8" ht="15" customHeight="1">
      <c r="A531" s="224">
        <v>3312</v>
      </c>
      <c r="B531" s="462" t="s">
        <v>3881</v>
      </c>
      <c r="C531" s="462"/>
      <c r="D531" s="462"/>
      <c r="E531" s="462"/>
      <c r="F531" s="462"/>
      <c r="G531" s="462"/>
      <c r="H531" s="463"/>
    </row>
    <row r="532" spans="1:8" ht="15" customHeight="1">
      <c r="A532" s="224">
        <v>3313</v>
      </c>
      <c r="B532" s="462" t="s">
        <v>3882</v>
      </c>
      <c r="C532" s="462"/>
      <c r="D532" s="462"/>
      <c r="E532" s="462"/>
      <c r="F532" s="462"/>
      <c r="G532" s="462"/>
      <c r="H532" s="463"/>
    </row>
    <row r="533" spans="1:8" ht="15" customHeight="1">
      <c r="A533" s="224">
        <v>3314</v>
      </c>
      <c r="B533" s="462" t="s">
        <v>3883</v>
      </c>
      <c r="C533" s="462"/>
      <c r="D533" s="462"/>
      <c r="E533" s="462"/>
      <c r="F533" s="462"/>
      <c r="G533" s="462"/>
      <c r="H533" s="463"/>
    </row>
    <row r="534" spans="1:8" ht="15" customHeight="1">
      <c r="A534" s="224">
        <v>3315</v>
      </c>
      <c r="B534" s="462" t="s">
        <v>3884</v>
      </c>
      <c r="C534" s="462"/>
      <c r="D534" s="462"/>
      <c r="E534" s="462"/>
      <c r="F534" s="462"/>
      <c r="G534" s="462"/>
      <c r="H534" s="463"/>
    </row>
    <row r="535" spans="1:8" ht="15" customHeight="1">
      <c r="A535" s="224">
        <v>3316</v>
      </c>
      <c r="B535" s="462" t="s">
        <v>3885</v>
      </c>
      <c r="C535" s="462"/>
      <c r="D535" s="462"/>
      <c r="E535" s="462"/>
      <c r="F535" s="462"/>
      <c r="G535" s="462"/>
      <c r="H535" s="463"/>
    </row>
    <row r="536" spans="1:8" ht="15" customHeight="1">
      <c r="A536" s="224">
        <v>3317</v>
      </c>
      <c r="B536" s="462" t="s">
        <v>3886</v>
      </c>
      <c r="C536" s="462"/>
      <c r="D536" s="462"/>
      <c r="E536" s="462"/>
      <c r="F536" s="462"/>
      <c r="G536" s="462"/>
      <c r="H536" s="463"/>
    </row>
    <row r="537" spans="1:8" ht="15" customHeight="1">
      <c r="A537" s="224">
        <v>3319</v>
      </c>
      <c r="B537" s="462" t="s">
        <v>3887</v>
      </c>
      <c r="C537" s="462"/>
      <c r="D537" s="462"/>
      <c r="E537" s="462"/>
      <c r="F537" s="462"/>
      <c r="G537" s="462"/>
      <c r="H537" s="463"/>
    </row>
    <row r="538" spans="1:8" ht="15" customHeight="1">
      <c r="A538" s="224">
        <v>3320</v>
      </c>
      <c r="B538" s="462" t="s">
        <v>3888</v>
      </c>
      <c r="C538" s="462"/>
      <c r="D538" s="462"/>
      <c r="E538" s="462"/>
      <c r="F538" s="462"/>
      <c r="G538" s="462"/>
      <c r="H538" s="463"/>
    </row>
    <row r="539" spans="1:8" ht="15" customHeight="1">
      <c r="A539" s="224">
        <v>3511</v>
      </c>
      <c r="B539" s="462" t="s">
        <v>3889</v>
      </c>
      <c r="C539" s="462"/>
      <c r="D539" s="462"/>
      <c r="E539" s="462"/>
      <c r="F539" s="462"/>
      <c r="G539" s="462"/>
      <c r="H539" s="463"/>
    </row>
    <row r="540" spans="1:8" ht="15" customHeight="1">
      <c r="A540" s="224">
        <v>3512</v>
      </c>
      <c r="B540" s="462" t="s">
        <v>3890</v>
      </c>
      <c r="C540" s="462"/>
      <c r="D540" s="462"/>
      <c r="E540" s="462"/>
      <c r="F540" s="462"/>
      <c r="G540" s="462"/>
      <c r="H540" s="463"/>
    </row>
    <row r="541" spans="1:8" ht="15" customHeight="1">
      <c r="A541" s="224">
        <v>3513</v>
      </c>
      <c r="B541" s="462" t="s">
        <v>3891</v>
      </c>
      <c r="C541" s="462"/>
      <c r="D541" s="462"/>
      <c r="E541" s="462"/>
      <c r="F541" s="462"/>
      <c r="G541" s="462"/>
      <c r="H541" s="463"/>
    </row>
    <row r="542" spans="1:8" ht="15" customHeight="1">
      <c r="A542" s="224">
        <v>3514</v>
      </c>
      <c r="B542" s="462" t="s">
        <v>3892</v>
      </c>
      <c r="C542" s="462"/>
      <c r="D542" s="462"/>
      <c r="E542" s="462"/>
      <c r="F542" s="462"/>
      <c r="G542" s="462"/>
      <c r="H542" s="463"/>
    </row>
    <row r="543" spans="1:8" ht="15" customHeight="1">
      <c r="A543" s="224">
        <v>3521</v>
      </c>
      <c r="B543" s="462" t="s">
        <v>3893</v>
      </c>
      <c r="C543" s="462"/>
      <c r="D543" s="462"/>
      <c r="E543" s="462"/>
      <c r="F543" s="462"/>
      <c r="G543" s="462"/>
      <c r="H543" s="463"/>
    </row>
    <row r="544" spans="1:8" ht="15" customHeight="1">
      <c r="A544" s="224">
        <v>3522</v>
      </c>
      <c r="B544" s="462" t="s">
        <v>3894</v>
      </c>
      <c r="C544" s="462"/>
      <c r="D544" s="462"/>
      <c r="E544" s="462"/>
      <c r="F544" s="462"/>
      <c r="G544" s="462"/>
      <c r="H544" s="463"/>
    </row>
    <row r="545" spans="1:8" ht="15" customHeight="1">
      <c r="A545" s="224">
        <v>3523</v>
      </c>
      <c r="B545" s="462" t="s">
        <v>3895</v>
      </c>
      <c r="C545" s="462"/>
      <c r="D545" s="462"/>
      <c r="E545" s="462"/>
      <c r="F545" s="462"/>
      <c r="G545" s="462"/>
      <c r="H545" s="463"/>
    </row>
    <row r="546" spans="1:8" ht="15" customHeight="1">
      <c r="A546" s="224">
        <v>3530</v>
      </c>
      <c r="B546" s="462" t="s">
        <v>3896</v>
      </c>
      <c r="C546" s="462"/>
      <c r="D546" s="462"/>
      <c r="E546" s="462"/>
      <c r="F546" s="462"/>
      <c r="G546" s="462"/>
      <c r="H546" s="463"/>
    </row>
    <row r="547" spans="1:8" ht="15" customHeight="1">
      <c r="A547" s="224">
        <v>3600</v>
      </c>
      <c r="B547" s="462" t="s">
        <v>3897</v>
      </c>
      <c r="C547" s="462"/>
      <c r="D547" s="462"/>
      <c r="E547" s="462"/>
      <c r="F547" s="462"/>
      <c r="G547" s="462"/>
      <c r="H547" s="463"/>
    </row>
    <row r="548" spans="1:8" ht="15" customHeight="1">
      <c r="A548" s="224">
        <v>3700</v>
      </c>
      <c r="B548" s="462" t="s">
        <v>3898</v>
      </c>
      <c r="C548" s="462"/>
      <c r="D548" s="462"/>
      <c r="E548" s="462"/>
      <c r="F548" s="462"/>
      <c r="G548" s="462"/>
      <c r="H548" s="463"/>
    </row>
    <row r="549" spans="1:8" ht="15" customHeight="1">
      <c r="A549" s="224">
        <v>3811</v>
      </c>
      <c r="B549" s="462" t="s">
        <v>3899</v>
      </c>
      <c r="C549" s="462"/>
      <c r="D549" s="462"/>
      <c r="E549" s="462"/>
      <c r="F549" s="462"/>
      <c r="G549" s="462"/>
      <c r="H549" s="463"/>
    </row>
    <row r="550" spans="1:8" ht="15" customHeight="1">
      <c r="A550" s="224">
        <v>3812</v>
      </c>
      <c r="B550" s="462" t="s">
        <v>3900</v>
      </c>
      <c r="C550" s="462"/>
      <c r="D550" s="462"/>
      <c r="E550" s="462"/>
      <c r="F550" s="462"/>
      <c r="G550" s="462"/>
      <c r="H550" s="463"/>
    </row>
    <row r="551" spans="1:8" ht="15" customHeight="1">
      <c r="A551" s="224">
        <v>3821</v>
      </c>
      <c r="B551" s="462" t="s">
        <v>3901</v>
      </c>
      <c r="C551" s="462"/>
      <c r="D551" s="462"/>
      <c r="E551" s="462"/>
      <c r="F551" s="462"/>
      <c r="G551" s="462"/>
      <c r="H551" s="463"/>
    </row>
    <row r="552" spans="1:8" ht="15" customHeight="1">
      <c r="A552" s="224">
        <v>3822</v>
      </c>
      <c r="B552" s="462" t="s">
        <v>3902</v>
      </c>
      <c r="C552" s="462"/>
      <c r="D552" s="462"/>
      <c r="E552" s="462"/>
      <c r="F552" s="462"/>
      <c r="G552" s="462"/>
      <c r="H552" s="463"/>
    </row>
    <row r="553" spans="1:8" ht="15" customHeight="1">
      <c r="A553" s="224">
        <v>3831</v>
      </c>
      <c r="B553" s="462" t="s">
        <v>3903</v>
      </c>
      <c r="C553" s="462"/>
      <c r="D553" s="462"/>
      <c r="E553" s="462"/>
      <c r="F553" s="462"/>
      <c r="G553" s="462"/>
      <c r="H553" s="463"/>
    </row>
    <row r="554" spans="1:8" ht="15" customHeight="1">
      <c r="A554" s="224">
        <v>3832</v>
      </c>
      <c r="B554" s="462" t="s">
        <v>3904</v>
      </c>
      <c r="C554" s="462"/>
      <c r="D554" s="462"/>
      <c r="E554" s="462"/>
      <c r="F554" s="462"/>
      <c r="G554" s="462"/>
      <c r="H554" s="463"/>
    </row>
    <row r="555" spans="1:8" ht="15" customHeight="1">
      <c r="A555" s="224">
        <v>3900</v>
      </c>
      <c r="B555" s="462" t="s">
        <v>3905</v>
      </c>
      <c r="C555" s="462"/>
      <c r="D555" s="462"/>
      <c r="E555" s="462"/>
      <c r="F555" s="462"/>
      <c r="G555" s="462"/>
      <c r="H555" s="463"/>
    </row>
    <row r="556" spans="1:8" ht="15" customHeight="1">
      <c r="A556" s="224">
        <v>4110</v>
      </c>
      <c r="B556" s="462" t="s">
        <v>3906</v>
      </c>
      <c r="C556" s="462"/>
      <c r="D556" s="462"/>
      <c r="E556" s="462"/>
      <c r="F556" s="462"/>
      <c r="G556" s="462"/>
      <c r="H556" s="463"/>
    </row>
    <row r="557" spans="1:8" ht="15" customHeight="1">
      <c r="A557" s="224">
        <v>4120</v>
      </c>
      <c r="B557" s="462" t="s">
        <v>3907</v>
      </c>
      <c r="C557" s="462"/>
      <c r="D557" s="462"/>
      <c r="E557" s="462"/>
      <c r="F557" s="462"/>
      <c r="G557" s="462"/>
      <c r="H557" s="463"/>
    </row>
    <row r="558" spans="1:8" ht="15" customHeight="1">
      <c r="A558" s="224">
        <v>4211</v>
      </c>
      <c r="B558" s="462" t="s">
        <v>3908</v>
      </c>
      <c r="C558" s="462"/>
      <c r="D558" s="462"/>
      <c r="E558" s="462"/>
      <c r="F558" s="462"/>
      <c r="G558" s="462"/>
      <c r="H558" s="463"/>
    </row>
    <row r="559" spans="1:8" ht="15" customHeight="1">
      <c r="A559" s="224">
        <v>4212</v>
      </c>
      <c r="B559" s="462" t="s">
        <v>3909</v>
      </c>
      <c r="C559" s="462"/>
      <c r="D559" s="462"/>
      <c r="E559" s="462"/>
      <c r="F559" s="462"/>
      <c r="G559" s="462"/>
      <c r="H559" s="463"/>
    </row>
    <row r="560" spans="1:8" ht="15" customHeight="1">
      <c r="A560" s="224">
        <v>4213</v>
      </c>
      <c r="B560" s="462" t="s">
        <v>3910</v>
      </c>
      <c r="C560" s="462"/>
      <c r="D560" s="462"/>
      <c r="E560" s="462"/>
      <c r="F560" s="462"/>
      <c r="G560" s="462"/>
      <c r="H560" s="463"/>
    </row>
    <row r="561" spans="1:8" ht="15" customHeight="1">
      <c r="A561" s="224">
        <v>4221</v>
      </c>
      <c r="B561" s="462" t="s">
        <v>3911</v>
      </c>
      <c r="C561" s="462"/>
      <c r="D561" s="462"/>
      <c r="E561" s="462"/>
      <c r="F561" s="462"/>
      <c r="G561" s="462"/>
      <c r="H561" s="463"/>
    </row>
    <row r="562" spans="1:8" ht="15" customHeight="1">
      <c r="A562" s="224">
        <v>4222</v>
      </c>
      <c r="B562" s="462" t="s">
        <v>3912</v>
      </c>
      <c r="C562" s="462"/>
      <c r="D562" s="462"/>
      <c r="E562" s="462"/>
      <c r="F562" s="462"/>
      <c r="G562" s="462"/>
      <c r="H562" s="463"/>
    </row>
    <row r="563" spans="1:8" ht="15" customHeight="1">
      <c r="A563" s="224">
        <v>4291</v>
      </c>
      <c r="B563" s="462" t="s">
        <v>3913</v>
      </c>
      <c r="C563" s="462"/>
      <c r="D563" s="462"/>
      <c r="E563" s="462"/>
      <c r="F563" s="462"/>
      <c r="G563" s="462"/>
      <c r="H563" s="463"/>
    </row>
    <row r="564" spans="1:8" ht="15" customHeight="1">
      <c r="A564" s="224">
        <v>4299</v>
      </c>
      <c r="B564" s="462" t="s">
        <v>3914</v>
      </c>
      <c r="C564" s="462"/>
      <c r="D564" s="462"/>
      <c r="E564" s="462"/>
      <c r="F564" s="462"/>
      <c r="G564" s="462"/>
      <c r="H564" s="463"/>
    </row>
    <row r="565" spans="1:8" ht="15" customHeight="1">
      <c r="A565" s="224">
        <v>4311</v>
      </c>
      <c r="B565" s="462" t="s">
        <v>3915</v>
      </c>
      <c r="C565" s="462"/>
      <c r="D565" s="462"/>
      <c r="E565" s="462"/>
      <c r="F565" s="462"/>
      <c r="G565" s="462"/>
      <c r="H565" s="463"/>
    </row>
    <row r="566" spans="1:8" ht="15" customHeight="1">
      <c r="A566" s="224">
        <v>4312</v>
      </c>
      <c r="B566" s="462" t="s">
        <v>3916</v>
      </c>
      <c r="C566" s="462"/>
      <c r="D566" s="462"/>
      <c r="E566" s="462"/>
      <c r="F566" s="462"/>
      <c r="G566" s="462"/>
      <c r="H566" s="463"/>
    </row>
    <row r="567" spans="1:8" ht="15" customHeight="1">
      <c r="A567" s="224">
        <v>4313</v>
      </c>
      <c r="B567" s="462" t="s">
        <v>3917</v>
      </c>
      <c r="C567" s="462"/>
      <c r="D567" s="462"/>
      <c r="E567" s="462"/>
      <c r="F567" s="462"/>
      <c r="G567" s="462"/>
      <c r="H567" s="463"/>
    </row>
    <row r="568" spans="1:8" ht="15" customHeight="1">
      <c r="A568" s="224">
        <v>4321</v>
      </c>
      <c r="B568" s="462" t="s">
        <v>3918</v>
      </c>
      <c r="C568" s="462"/>
      <c r="D568" s="462"/>
      <c r="E568" s="462"/>
      <c r="F568" s="462"/>
      <c r="G568" s="462"/>
      <c r="H568" s="463"/>
    </row>
    <row r="569" spans="1:8" ht="15" customHeight="1">
      <c r="A569" s="224">
        <v>4322</v>
      </c>
      <c r="B569" s="462" t="s">
        <v>3919</v>
      </c>
      <c r="C569" s="462"/>
      <c r="D569" s="462"/>
      <c r="E569" s="462"/>
      <c r="F569" s="462"/>
      <c r="G569" s="462"/>
      <c r="H569" s="463"/>
    </row>
    <row r="570" spans="1:8" ht="15" customHeight="1">
      <c r="A570" s="224">
        <v>4329</v>
      </c>
      <c r="B570" s="462" t="s">
        <v>3920</v>
      </c>
      <c r="C570" s="462"/>
      <c r="D570" s="462"/>
      <c r="E570" s="462"/>
      <c r="F570" s="462"/>
      <c r="G570" s="462"/>
      <c r="H570" s="463"/>
    </row>
    <row r="571" spans="1:8" ht="15" customHeight="1">
      <c r="A571" s="224">
        <v>4331</v>
      </c>
      <c r="B571" s="462" t="s">
        <v>3921</v>
      </c>
      <c r="C571" s="462"/>
      <c r="D571" s="462"/>
      <c r="E571" s="462"/>
      <c r="F571" s="462"/>
      <c r="G571" s="462"/>
      <c r="H571" s="463"/>
    </row>
    <row r="572" spans="1:8" ht="15" customHeight="1">
      <c r="A572" s="224">
        <v>4332</v>
      </c>
      <c r="B572" s="462" t="s">
        <v>3922</v>
      </c>
      <c r="C572" s="462"/>
      <c r="D572" s="462"/>
      <c r="E572" s="462"/>
      <c r="F572" s="462"/>
      <c r="G572" s="462"/>
      <c r="H572" s="463"/>
    </row>
    <row r="573" spans="1:8" ht="15" customHeight="1">
      <c r="A573" s="224">
        <v>4333</v>
      </c>
      <c r="B573" s="462" t="s">
        <v>3923</v>
      </c>
      <c r="C573" s="462"/>
      <c r="D573" s="462"/>
      <c r="E573" s="462"/>
      <c r="F573" s="462"/>
      <c r="G573" s="462"/>
      <c r="H573" s="463"/>
    </row>
    <row r="574" spans="1:8" ht="15" customHeight="1">
      <c r="A574" s="224">
        <v>4334</v>
      </c>
      <c r="B574" s="462" t="s">
        <v>3924</v>
      </c>
      <c r="C574" s="462"/>
      <c r="D574" s="462"/>
      <c r="E574" s="462"/>
      <c r="F574" s="462"/>
      <c r="G574" s="462"/>
      <c r="H574" s="463"/>
    </row>
    <row r="575" spans="1:8" ht="15" customHeight="1">
      <c r="A575" s="224">
        <v>4339</v>
      </c>
      <c r="B575" s="462" t="s">
        <v>3925</v>
      </c>
      <c r="C575" s="462"/>
      <c r="D575" s="462"/>
      <c r="E575" s="462"/>
      <c r="F575" s="462"/>
      <c r="G575" s="462"/>
      <c r="H575" s="463"/>
    </row>
    <row r="576" spans="1:8" ht="15" customHeight="1">
      <c r="A576" s="224">
        <v>4391</v>
      </c>
      <c r="B576" s="462" t="s">
        <v>3926</v>
      </c>
      <c r="C576" s="462"/>
      <c r="D576" s="462"/>
      <c r="E576" s="462"/>
      <c r="F576" s="462"/>
      <c r="G576" s="462"/>
      <c r="H576" s="463"/>
    </row>
    <row r="577" spans="1:8" ht="15" customHeight="1">
      <c r="A577" s="224">
        <v>4399</v>
      </c>
      <c r="B577" s="462" t="s">
        <v>3927</v>
      </c>
      <c r="C577" s="462"/>
      <c r="D577" s="462"/>
      <c r="E577" s="462"/>
      <c r="F577" s="462"/>
      <c r="G577" s="462"/>
      <c r="H577" s="463"/>
    </row>
    <row r="578" spans="1:8" ht="15" customHeight="1">
      <c r="A578" s="224">
        <v>4511</v>
      </c>
      <c r="B578" s="462" t="s">
        <v>3928</v>
      </c>
      <c r="C578" s="462"/>
      <c r="D578" s="462"/>
      <c r="E578" s="462"/>
      <c r="F578" s="462"/>
      <c r="G578" s="462"/>
      <c r="H578" s="463"/>
    </row>
    <row r="579" spans="1:8" ht="15" customHeight="1">
      <c r="A579" s="224">
        <v>4519</v>
      </c>
      <c r="B579" s="462" t="s">
        <v>3929</v>
      </c>
      <c r="C579" s="462"/>
      <c r="D579" s="462"/>
      <c r="E579" s="462"/>
      <c r="F579" s="462"/>
      <c r="G579" s="462"/>
      <c r="H579" s="463"/>
    </row>
    <row r="580" spans="1:8" ht="15" customHeight="1">
      <c r="A580" s="224">
        <v>4520</v>
      </c>
      <c r="B580" s="462" t="s">
        <v>3930</v>
      </c>
      <c r="C580" s="462"/>
      <c r="D580" s="462"/>
      <c r="E580" s="462"/>
      <c r="F580" s="462"/>
      <c r="G580" s="462"/>
      <c r="H580" s="463"/>
    </row>
    <row r="581" spans="1:8" ht="15" customHeight="1">
      <c r="A581" s="224">
        <v>4531</v>
      </c>
      <c r="B581" s="462" t="s">
        <v>3931</v>
      </c>
      <c r="C581" s="462"/>
      <c r="D581" s="462"/>
      <c r="E581" s="462"/>
      <c r="F581" s="462"/>
      <c r="G581" s="462"/>
      <c r="H581" s="463"/>
    </row>
    <row r="582" spans="1:8" ht="15" customHeight="1">
      <c r="A582" s="224">
        <v>4532</v>
      </c>
      <c r="B582" s="462" t="s">
        <v>3932</v>
      </c>
      <c r="C582" s="462"/>
      <c r="D582" s="462"/>
      <c r="E582" s="462"/>
      <c r="F582" s="462"/>
      <c r="G582" s="462"/>
      <c r="H582" s="463"/>
    </row>
    <row r="583" spans="1:8" ht="15" customHeight="1">
      <c r="A583" s="224">
        <v>4540</v>
      </c>
      <c r="B583" s="462" t="s">
        <v>3933</v>
      </c>
      <c r="C583" s="462"/>
      <c r="D583" s="462"/>
      <c r="E583" s="462"/>
      <c r="F583" s="462"/>
      <c r="G583" s="462"/>
      <c r="H583" s="463"/>
    </row>
    <row r="584" spans="1:8" ht="15" customHeight="1">
      <c r="A584" s="224">
        <v>4611</v>
      </c>
      <c r="B584" s="462" t="s">
        <v>3934</v>
      </c>
      <c r="C584" s="462"/>
      <c r="D584" s="462"/>
      <c r="E584" s="462"/>
      <c r="F584" s="462"/>
      <c r="G584" s="462"/>
      <c r="H584" s="463"/>
    </row>
    <row r="585" spans="1:8" ht="15" customHeight="1">
      <c r="A585" s="224">
        <v>4612</v>
      </c>
      <c r="B585" s="462" t="s">
        <v>3935</v>
      </c>
      <c r="C585" s="462"/>
      <c r="D585" s="462"/>
      <c r="E585" s="462"/>
      <c r="F585" s="462"/>
      <c r="G585" s="462"/>
      <c r="H585" s="463"/>
    </row>
    <row r="586" spans="1:8" ht="15" customHeight="1">
      <c r="A586" s="224">
        <v>4613</v>
      </c>
      <c r="B586" s="462" t="s">
        <v>3936</v>
      </c>
      <c r="C586" s="462"/>
      <c r="D586" s="462"/>
      <c r="E586" s="462"/>
      <c r="F586" s="462"/>
      <c r="G586" s="462"/>
      <c r="H586" s="463"/>
    </row>
    <row r="587" spans="1:8" ht="15" customHeight="1">
      <c r="A587" s="224">
        <v>4614</v>
      </c>
      <c r="B587" s="462" t="s">
        <v>3937</v>
      </c>
      <c r="C587" s="462"/>
      <c r="D587" s="462"/>
      <c r="E587" s="462"/>
      <c r="F587" s="462"/>
      <c r="G587" s="462"/>
      <c r="H587" s="463"/>
    </row>
    <row r="588" spans="1:8" ht="15" customHeight="1">
      <c r="A588" s="224">
        <v>4615</v>
      </c>
      <c r="B588" s="462" t="s">
        <v>3938</v>
      </c>
      <c r="C588" s="462"/>
      <c r="D588" s="462"/>
      <c r="E588" s="462"/>
      <c r="F588" s="462"/>
      <c r="G588" s="462"/>
      <c r="H588" s="463"/>
    </row>
    <row r="589" spans="1:8" ht="15" customHeight="1">
      <c r="A589" s="224">
        <v>4616</v>
      </c>
      <c r="B589" s="462" t="s">
        <v>3939</v>
      </c>
      <c r="C589" s="462"/>
      <c r="D589" s="462"/>
      <c r="E589" s="462"/>
      <c r="F589" s="462"/>
      <c r="G589" s="462"/>
      <c r="H589" s="463"/>
    </row>
    <row r="590" spans="1:8" ht="15" customHeight="1">
      <c r="A590" s="224">
        <v>4617</v>
      </c>
      <c r="B590" s="462" t="s">
        <v>3940</v>
      </c>
      <c r="C590" s="462"/>
      <c r="D590" s="462"/>
      <c r="E590" s="462"/>
      <c r="F590" s="462"/>
      <c r="G590" s="462"/>
      <c r="H590" s="463"/>
    </row>
    <row r="591" spans="1:8" ht="15" customHeight="1">
      <c r="A591" s="224">
        <v>4618</v>
      </c>
      <c r="B591" s="462" t="s">
        <v>3941</v>
      </c>
      <c r="C591" s="462"/>
      <c r="D591" s="462"/>
      <c r="E591" s="462"/>
      <c r="F591" s="462"/>
      <c r="G591" s="462"/>
      <c r="H591" s="463"/>
    </row>
    <row r="592" spans="1:8" ht="15" customHeight="1">
      <c r="A592" s="224">
        <v>4619</v>
      </c>
      <c r="B592" s="462" t="s">
        <v>3942</v>
      </c>
      <c r="C592" s="462"/>
      <c r="D592" s="462"/>
      <c r="E592" s="462"/>
      <c r="F592" s="462"/>
      <c r="G592" s="462"/>
      <c r="H592" s="463"/>
    </row>
    <row r="593" spans="1:8" ht="15" customHeight="1">
      <c r="A593" s="224">
        <v>4621</v>
      </c>
      <c r="B593" s="462" t="s">
        <v>3943</v>
      </c>
      <c r="C593" s="462"/>
      <c r="D593" s="462"/>
      <c r="E593" s="462"/>
      <c r="F593" s="462"/>
      <c r="G593" s="462"/>
      <c r="H593" s="463"/>
    </row>
    <row r="594" spans="1:8" ht="15" customHeight="1">
      <c r="A594" s="224">
        <v>4622</v>
      </c>
      <c r="B594" s="462" t="s">
        <v>3944</v>
      </c>
      <c r="C594" s="462"/>
      <c r="D594" s="462"/>
      <c r="E594" s="462"/>
      <c r="F594" s="462"/>
      <c r="G594" s="462"/>
      <c r="H594" s="463"/>
    </row>
    <row r="595" spans="1:8" ht="15" customHeight="1">
      <c r="A595" s="224">
        <v>4623</v>
      </c>
      <c r="B595" s="462" t="s">
        <v>3945</v>
      </c>
      <c r="C595" s="462"/>
      <c r="D595" s="462"/>
      <c r="E595" s="462"/>
      <c r="F595" s="462"/>
      <c r="G595" s="462"/>
      <c r="H595" s="463"/>
    </row>
    <row r="596" spans="1:8" ht="15" customHeight="1">
      <c r="A596" s="224">
        <v>4624</v>
      </c>
      <c r="B596" s="462" t="s">
        <v>3946</v>
      </c>
      <c r="C596" s="462"/>
      <c r="D596" s="462"/>
      <c r="E596" s="462"/>
      <c r="F596" s="462"/>
      <c r="G596" s="462"/>
      <c r="H596" s="463"/>
    </row>
    <row r="597" spans="1:8" ht="15" customHeight="1">
      <c r="A597" s="224">
        <v>4631</v>
      </c>
      <c r="B597" s="462" t="s">
        <v>3947</v>
      </c>
      <c r="C597" s="462"/>
      <c r="D597" s="462"/>
      <c r="E597" s="462"/>
      <c r="F597" s="462"/>
      <c r="G597" s="462"/>
      <c r="H597" s="463"/>
    </row>
    <row r="598" spans="1:8" ht="15" customHeight="1">
      <c r="A598" s="224">
        <v>4632</v>
      </c>
      <c r="B598" s="462" t="s">
        <v>3948</v>
      </c>
      <c r="C598" s="462"/>
      <c r="D598" s="462"/>
      <c r="E598" s="462"/>
      <c r="F598" s="462"/>
      <c r="G598" s="462"/>
      <c r="H598" s="463"/>
    </row>
    <row r="599" spans="1:8" ht="15" customHeight="1">
      <c r="A599" s="224">
        <v>4633</v>
      </c>
      <c r="B599" s="462" t="s">
        <v>3949</v>
      </c>
      <c r="C599" s="462"/>
      <c r="D599" s="462"/>
      <c r="E599" s="462"/>
      <c r="F599" s="462"/>
      <c r="G599" s="462"/>
      <c r="H599" s="463"/>
    </row>
    <row r="600" spans="1:8" ht="15" customHeight="1">
      <c r="A600" s="224">
        <v>4634</v>
      </c>
      <c r="B600" s="462" t="s">
        <v>3950</v>
      </c>
      <c r="C600" s="462"/>
      <c r="D600" s="462"/>
      <c r="E600" s="462"/>
      <c r="F600" s="462"/>
      <c r="G600" s="462"/>
      <c r="H600" s="463"/>
    </row>
    <row r="601" spans="1:8" ht="15" customHeight="1">
      <c r="A601" s="224">
        <v>4635</v>
      </c>
      <c r="B601" s="462" t="s">
        <v>3951</v>
      </c>
      <c r="C601" s="462"/>
      <c r="D601" s="462"/>
      <c r="E601" s="462"/>
      <c r="F601" s="462"/>
      <c r="G601" s="462"/>
      <c r="H601" s="463"/>
    </row>
    <row r="602" spans="1:8" ht="15" customHeight="1">
      <c r="A602" s="224">
        <v>4636</v>
      </c>
      <c r="B602" s="462" t="s">
        <v>3952</v>
      </c>
      <c r="C602" s="462"/>
      <c r="D602" s="462"/>
      <c r="E602" s="462"/>
      <c r="F602" s="462"/>
      <c r="G602" s="462"/>
      <c r="H602" s="463"/>
    </row>
    <row r="603" spans="1:8" ht="15" customHeight="1">
      <c r="A603" s="224">
        <v>4637</v>
      </c>
      <c r="B603" s="462" t="s">
        <v>3953</v>
      </c>
      <c r="C603" s="462"/>
      <c r="D603" s="462"/>
      <c r="E603" s="462"/>
      <c r="F603" s="462"/>
      <c r="G603" s="462"/>
      <c r="H603" s="463"/>
    </row>
    <row r="604" spans="1:8" ht="15" customHeight="1">
      <c r="A604" s="224">
        <v>4638</v>
      </c>
      <c r="B604" s="462" t="s">
        <v>3954</v>
      </c>
      <c r="C604" s="462"/>
      <c r="D604" s="462"/>
      <c r="E604" s="462"/>
      <c r="F604" s="462"/>
      <c r="G604" s="462"/>
      <c r="H604" s="463"/>
    </row>
    <row r="605" spans="1:8" ht="15" customHeight="1">
      <c r="A605" s="224">
        <v>4639</v>
      </c>
      <c r="B605" s="462" t="s">
        <v>3955</v>
      </c>
      <c r="C605" s="462"/>
      <c r="D605" s="462"/>
      <c r="E605" s="462"/>
      <c r="F605" s="462"/>
      <c r="G605" s="462"/>
      <c r="H605" s="463"/>
    </row>
    <row r="606" spans="1:8" ht="15" customHeight="1">
      <c r="A606" s="224">
        <v>4641</v>
      </c>
      <c r="B606" s="462" t="s">
        <v>3956</v>
      </c>
      <c r="C606" s="462"/>
      <c r="D606" s="462"/>
      <c r="E606" s="462"/>
      <c r="F606" s="462"/>
      <c r="G606" s="462"/>
      <c r="H606" s="463"/>
    </row>
    <row r="607" spans="1:8" ht="15" customHeight="1">
      <c r="A607" s="224">
        <v>4642</v>
      </c>
      <c r="B607" s="462" t="s">
        <v>3957</v>
      </c>
      <c r="C607" s="462"/>
      <c r="D607" s="462"/>
      <c r="E607" s="462"/>
      <c r="F607" s="462"/>
      <c r="G607" s="462"/>
      <c r="H607" s="463"/>
    </row>
    <row r="608" spans="1:8" ht="15" customHeight="1">
      <c r="A608" s="224">
        <v>4643</v>
      </c>
      <c r="B608" s="462" t="s">
        <v>3958</v>
      </c>
      <c r="C608" s="462"/>
      <c r="D608" s="462"/>
      <c r="E608" s="462"/>
      <c r="F608" s="462"/>
      <c r="G608" s="462"/>
      <c r="H608" s="463"/>
    </row>
    <row r="609" spans="1:8" ht="15" customHeight="1">
      <c r="A609" s="224">
        <v>4644</v>
      </c>
      <c r="B609" s="462" t="s">
        <v>3959</v>
      </c>
      <c r="C609" s="462"/>
      <c r="D609" s="462"/>
      <c r="E609" s="462"/>
      <c r="F609" s="462"/>
      <c r="G609" s="462"/>
      <c r="H609" s="463"/>
    </row>
    <row r="610" spans="1:8" ht="15" customHeight="1">
      <c r="A610" s="224">
        <v>4645</v>
      </c>
      <c r="B610" s="462" t="s">
        <v>3960</v>
      </c>
      <c r="C610" s="462"/>
      <c r="D610" s="462"/>
      <c r="E610" s="462"/>
      <c r="F610" s="462"/>
      <c r="G610" s="462"/>
      <c r="H610" s="463"/>
    </row>
    <row r="611" spans="1:8" ht="15" customHeight="1">
      <c r="A611" s="224">
        <v>4646</v>
      </c>
      <c r="B611" s="462" t="s">
        <v>3961</v>
      </c>
      <c r="C611" s="462"/>
      <c r="D611" s="462"/>
      <c r="E611" s="462"/>
      <c r="F611" s="462"/>
      <c r="G611" s="462"/>
      <c r="H611" s="463"/>
    </row>
    <row r="612" spans="1:8" ht="15" customHeight="1">
      <c r="A612" s="224">
        <v>4647</v>
      </c>
      <c r="B612" s="462" t="s">
        <v>3962</v>
      </c>
      <c r="C612" s="462"/>
      <c r="D612" s="462"/>
      <c r="E612" s="462"/>
      <c r="F612" s="462"/>
      <c r="G612" s="462"/>
      <c r="H612" s="463"/>
    </row>
    <row r="613" spans="1:8" ht="15" customHeight="1">
      <c r="A613" s="224">
        <v>4648</v>
      </c>
      <c r="B613" s="462" t="s">
        <v>3963</v>
      </c>
      <c r="C613" s="462"/>
      <c r="D613" s="462"/>
      <c r="E613" s="462"/>
      <c r="F613" s="462"/>
      <c r="G613" s="462"/>
      <c r="H613" s="463"/>
    </row>
    <row r="614" spans="1:8" ht="15" customHeight="1">
      <c r="A614" s="224">
        <v>4649</v>
      </c>
      <c r="B614" s="462" t="s">
        <v>3964</v>
      </c>
      <c r="C614" s="462"/>
      <c r="D614" s="462"/>
      <c r="E614" s="462"/>
      <c r="F614" s="462"/>
      <c r="G614" s="462"/>
      <c r="H614" s="463"/>
    </row>
    <row r="615" spans="1:8" ht="15" customHeight="1">
      <c r="A615" s="224">
        <v>4651</v>
      </c>
      <c r="B615" s="462" t="s">
        <v>3965</v>
      </c>
      <c r="C615" s="462"/>
      <c r="D615" s="462"/>
      <c r="E615" s="462"/>
      <c r="F615" s="462"/>
      <c r="G615" s="462"/>
      <c r="H615" s="463"/>
    </row>
    <row r="616" spans="1:8" ht="15" customHeight="1">
      <c r="A616" s="224">
        <v>4652</v>
      </c>
      <c r="B616" s="462" t="s">
        <v>3966</v>
      </c>
      <c r="C616" s="462"/>
      <c r="D616" s="462"/>
      <c r="E616" s="462"/>
      <c r="F616" s="462"/>
      <c r="G616" s="462"/>
      <c r="H616" s="463"/>
    </row>
    <row r="617" spans="1:8" ht="15" customHeight="1">
      <c r="A617" s="224">
        <v>4661</v>
      </c>
      <c r="B617" s="462" t="s">
        <v>3967</v>
      </c>
      <c r="C617" s="462"/>
      <c r="D617" s="462"/>
      <c r="E617" s="462"/>
      <c r="F617" s="462"/>
      <c r="G617" s="462"/>
      <c r="H617" s="463"/>
    </row>
    <row r="618" spans="1:8" ht="15" customHeight="1">
      <c r="A618" s="224">
        <v>4662</v>
      </c>
      <c r="B618" s="462" t="s">
        <v>3968</v>
      </c>
      <c r="C618" s="462"/>
      <c r="D618" s="462"/>
      <c r="E618" s="462"/>
      <c r="F618" s="462"/>
      <c r="G618" s="462"/>
      <c r="H618" s="463"/>
    </row>
    <row r="619" spans="1:8" ht="15" customHeight="1">
      <c r="A619" s="224">
        <v>4663</v>
      </c>
      <c r="B619" s="462" t="s">
        <v>3969</v>
      </c>
      <c r="C619" s="462"/>
      <c r="D619" s="462"/>
      <c r="E619" s="462"/>
      <c r="F619" s="462"/>
      <c r="G619" s="462"/>
      <c r="H619" s="463"/>
    </row>
    <row r="620" spans="1:8" ht="15" customHeight="1">
      <c r="A620" s="224">
        <v>4664</v>
      </c>
      <c r="B620" s="462" t="s">
        <v>3970</v>
      </c>
      <c r="C620" s="462"/>
      <c r="D620" s="462"/>
      <c r="E620" s="462"/>
      <c r="F620" s="462"/>
      <c r="G620" s="462"/>
      <c r="H620" s="463"/>
    </row>
    <row r="621" spans="1:8" ht="15" customHeight="1">
      <c r="A621" s="224">
        <v>4665</v>
      </c>
      <c r="B621" s="462" t="s">
        <v>3971</v>
      </c>
      <c r="C621" s="462"/>
      <c r="D621" s="462"/>
      <c r="E621" s="462"/>
      <c r="F621" s="462"/>
      <c r="G621" s="462"/>
      <c r="H621" s="463"/>
    </row>
    <row r="622" spans="1:8" ht="15" customHeight="1">
      <c r="A622" s="224">
        <v>4666</v>
      </c>
      <c r="B622" s="462" t="s">
        <v>3972</v>
      </c>
      <c r="C622" s="462"/>
      <c r="D622" s="462"/>
      <c r="E622" s="462"/>
      <c r="F622" s="462"/>
      <c r="G622" s="462"/>
      <c r="H622" s="463"/>
    </row>
    <row r="623" spans="1:8" ht="15" customHeight="1">
      <c r="A623" s="224">
        <v>4669</v>
      </c>
      <c r="B623" s="462" t="s">
        <v>3973</v>
      </c>
      <c r="C623" s="462"/>
      <c r="D623" s="462"/>
      <c r="E623" s="462"/>
      <c r="F623" s="462"/>
      <c r="G623" s="462"/>
      <c r="H623" s="463"/>
    </row>
    <row r="624" spans="1:8" ht="15" customHeight="1">
      <c r="A624" s="224">
        <v>4671</v>
      </c>
      <c r="B624" s="462" t="s">
        <v>3974</v>
      </c>
      <c r="C624" s="462"/>
      <c r="D624" s="462"/>
      <c r="E624" s="462"/>
      <c r="F624" s="462"/>
      <c r="G624" s="462"/>
      <c r="H624" s="463"/>
    </row>
    <row r="625" spans="1:8" ht="15" customHeight="1">
      <c r="A625" s="224">
        <v>4672</v>
      </c>
      <c r="B625" s="462" t="s">
        <v>3975</v>
      </c>
      <c r="C625" s="462"/>
      <c r="D625" s="462"/>
      <c r="E625" s="462"/>
      <c r="F625" s="462"/>
      <c r="G625" s="462"/>
      <c r="H625" s="463"/>
    </row>
    <row r="626" spans="1:8" ht="15" customHeight="1">
      <c r="A626" s="224">
        <v>4673</v>
      </c>
      <c r="B626" s="462" t="s">
        <v>3976</v>
      </c>
      <c r="C626" s="462"/>
      <c r="D626" s="462"/>
      <c r="E626" s="462"/>
      <c r="F626" s="462"/>
      <c r="G626" s="462"/>
      <c r="H626" s="463"/>
    </row>
    <row r="627" spans="1:8" ht="15" customHeight="1">
      <c r="A627" s="224">
        <v>4674</v>
      </c>
      <c r="B627" s="462" t="s">
        <v>3977</v>
      </c>
      <c r="C627" s="462"/>
      <c r="D627" s="462"/>
      <c r="E627" s="462"/>
      <c r="F627" s="462"/>
      <c r="G627" s="462"/>
      <c r="H627" s="463"/>
    </row>
    <row r="628" spans="1:8" ht="15" customHeight="1">
      <c r="A628" s="224">
        <v>4675</v>
      </c>
      <c r="B628" s="462" t="s">
        <v>3978</v>
      </c>
      <c r="C628" s="462"/>
      <c r="D628" s="462"/>
      <c r="E628" s="462"/>
      <c r="F628" s="462"/>
      <c r="G628" s="462"/>
      <c r="H628" s="463"/>
    </row>
    <row r="629" spans="1:8" ht="15" customHeight="1">
      <c r="A629" s="224">
        <v>4676</v>
      </c>
      <c r="B629" s="462" t="s">
        <v>3979</v>
      </c>
      <c r="C629" s="462"/>
      <c r="D629" s="462"/>
      <c r="E629" s="462"/>
      <c r="F629" s="462"/>
      <c r="G629" s="462"/>
      <c r="H629" s="463"/>
    </row>
    <row r="630" spans="1:8" ht="15" customHeight="1">
      <c r="A630" s="224">
        <v>4677</v>
      </c>
      <c r="B630" s="462" t="s">
        <v>3980</v>
      </c>
      <c r="C630" s="462"/>
      <c r="D630" s="462"/>
      <c r="E630" s="462"/>
      <c r="F630" s="462"/>
      <c r="G630" s="462"/>
      <c r="H630" s="463"/>
    </row>
    <row r="631" spans="1:8" ht="15" customHeight="1">
      <c r="A631" s="224">
        <v>4690</v>
      </c>
      <c r="B631" s="462" t="s">
        <v>3981</v>
      </c>
      <c r="C631" s="462"/>
      <c r="D631" s="462"/>
      <c r="E631" s="462"/>
      <c r="F631" s="462"/>
      <c r="G631" s="462"/>
      <c r="H631" s="463"/>
    </row>
    <row r="632" spans="1:8" ht="15" customHeight="1">
      <c r="A632" s="224">
        <v>4711</v>
      </c>
      <c r="B632" s="462" t="s">
        <v>3982</v>
      </c>
      <c r="C632" s="462"/>
      <c r="D632" s="462"/>
      <c r="E632" s="462"/>
      <c r="F632" s="462"/>
      <c r="G632" s="462"/>
      <c r="H632" s="463"/>
    </row>
    <row r="633" spans="1:8" ht="15" customHeight="1">
      <c r="A633" s="224">
        <v>4719</v>
      </c>
      <c r="B633" s="462" t="s">
        <v>3983</v>
      </c>
      <c r="C633" s="462"/>
      <c r="D633" s="462"/>
      <c r="E633" s="462"/>
      <c r="F633" s="462"/>
      <c r="G633" s="462"/>
      <c r="H633" s="463"/>
    </row>
    <row r="634" spans="1:8" ht="15" customHeight="1">
      <c r="A634" s="224">
        <v>4721</v>
      </c>
      <c r="B634" s="462" t="s">
        <v>3984</v>
      </c>
      <c r="C634" s="462"/>
      <c r="D634" s="462"/>
      <c r="E634" s="462"/>
      <c r="F634" s="462"/>
      <c r="G634" s="462"/>
      <c r="H634" s="463"/>
    </row>
    <row r="635" spans="1:8" ht="15" customHeight="1">
      <c r="A635" s="224">
        <v>4722</v>
      </c>
      <c r="B635" s="462" t="s">
        <v>3985</v>
      </c>
      <c r="C635" s="462"/>
      <c r="D635" s="462"/>
      <c r="E635" s="462"/>
      <c r="F635" s="462"/>
      <c r="G635" s="462"/>
      <c r="H635" s="463"/>
    </row>
    <row r="636" spans="1:8" ht="15" customHeight="1">
      <c r="A636" s="224">
        <v>4723</v>
      </c>
      <c r="B636" s="462" t="s">
        <v>3986</v>
      </c>
      <c r="C636" s="462"/>
      <c r="D636" s="462"/>
      <c r="E636" s="462"/>
      <c r="F636" s="462"/>
      <c r="G636" s="462"/>
      <c r="H636" s="463"/>
    </row>
    <row r="637" spans="1:8" ht="15" customHeight="1">
      <c r="A637" s="224">
        <v>4724</v>
      </c>
      <c r="B637" s="462" t="s">
        <v>3987</v>
      </c>
      <c r="C637" s="462"/>
      <c r="D637" s="462"/>
      <c r="E637" s="462"/>
      <c r="F637" s="462"/>
      <c r="G637" s="462"/>
      <c r="H637" s="463"/>
    </row>
    <row r="638" spans="1:8" ht="15" customHeight="1">
      <c r="A638" s="224">
        <v>4725</v>
      </c>
      <c r="B638" s="462" t="s">
        <v>3988</v>
      </c>
      <c r="C638" s="462"/>
      <c r="D638" s="462"/>
      <c r="E638" s="462"/>
      <c r="F638" s="462"/>
      <c r="G638" s="462"/>
      <c r="H638" s="463"/>
    </row>
    <row r="639" spans="1:8" ht="15" customHeight="1">
      <c r="A639" s="224">
        <v>4726</v>
      </c>
      <c r="B639" s="462" t="s">
        <v>3989</v>
      </c>
      <c r="C639" s="462"/>
      <c r="D639" s="462"/>
      <c r="E639" s="462"/>
      <c r="F639" s="462"/>
      <c r="G639" s="462"/>
      <c r="H639" s="463"/>
    </row>
    <row r="640" spans="1:8" ht="15" customHeight="1">
      <c r="A640" s="224">
        <v>4729</v>
      </c>
      <c r="B640" s="462" t="s">
        <v>3990</v>
      </c>
      <c r="C640" s="462"/>
      <c r="D640" s="462"/>
      <c r="E640" s="462"/>
      <c r="F640" s="462"/>
      <c r="G640" s="462"/>
      <c r="H640" s="463"/>
    </row>
    <row r="641" spans="1:8" ht="15" customHeight="1">
      <c r="A641" s="224">
        <v>4730</v>
      </c>
      <c r="B641" s="462" t="s">
        <v>3991</v>
      </c>
      <c r="C641" s="462"/>
      <c r="D641" s="462"/>
      <c r="E641" s="462"/>
      <c r="F641" s="462"/>
      <c r="G641" s="462"/>
      <c r="H641" s="463"/>
    </row>
    <row r="642" spans="1:8" ht="15" customHeight="1">
      <c r="A642" s="224">
        <v>4741</v>
      </c>
      <c r="B642" s="462" t="s">
        <v>3992</v>
      </c>
      <c r="C642" s="462"/>
      <c r="D642" s="462"/>
      <c r="E642" s="462"/>
      <c r="F642" s="462"/>
      <c r="G642" s="462"/>
      <c r="H642" s="463"/>
    </row>
    <row r="643" spans="1:8" ht="15" customHeight="1">
      <c r="A643" s="224">
        <v>4742</v>
      </c>
      <c r="B643" s="462" t="s">
        <v>3993</v>
      </c>
      <c r="C643" s="462"/>
      <c r="D643" s="462"/>
      <c r="E643" s="462"/>
      <c r="F643" s="462"/>
      <c r="G643" s="462"/>
      <c r="H643" s="463"/>
    </row>
    <row r="644" spans="1:8" ht="15" customHeight="1">
      <c r="A644" s="224">
        <v>4743</v>
      </c>
      <c r="B644" s="462" t="s">
        <v>3994</v>
      </c>
      <c r="C644" s="462"/>
      <c r="D644" s="462"/>
      <c r="E644" s="462"/>
      <c r="F644" s="462"/>
      <c r="G644" s="462"/>
      <c r="H644" s="463"/>
    </row>
    <row r="645" spans="1:8" ht="15" customHeight="1">
      <c r="A645" s="224">
        <v>4751</v>
      </c>
      <c r="B645" s="462" t="s">
        <v>3995</v>
      </c>
      <c r="C645" s="462"/>
      <c r="D645" s="462"/>
      <c r="E645" s="462"/>
      <c r="F645" s="462"/>
      <c r="G645" s="462"/>
      <c r="H645" s="463"/>
    </row>
    <row r="646" spans="1:8" ht="15" customHeight="1">
      <c r="A646" s="224">
        <v>4752</v>
      </c>
      <c r="B646" s="462" t="s">
        <v>3996</v>
      </c>
      <c r="C646" s="462"/>
      <c r="D646" s="462"/>
      <c r="E646" s="462"/>
      <c r="F646" s="462"/>
      <c r="G646" s="462"/>
      <c r="H646" s="463"/>
    </row>
    <row r="647" spans="1:8" ht="15" customHeight="1">
      <c r="A647" s="224">
        <v>4753</v>
      </c>
      <c r="B647" s="462" t="s">
        <v>3997</v>
      </c>
      <c r="C647" s="462"/>
      <c r="D647" s="462"/>
      <c r="E647" s="462"/>
      <c r="F647" s="462"/>
      <c r="G647" s="462"/>
      <c r="H647" s="463"/>
    </row>
    <row r="648" spans="1:8" ht="15" customHeight="1">
      <c r="A648" s="224">
        <v>4754</v>
      </c>
      <c r="B648" s="462" t="s">
        <v>3998</v>
      </c>
      <c r="C648" s="462"/>
      <c r="D648" s="462"/>
      <c r="E648" s="462"/>
      <c r="F648" s="462"/>
      <c r="G648" s="462"/>
      <c r="H648" s="463"/>
    </row>
    <row r="649" spans="1:8" ht="15" customHeight="1">
      <c r="A649" s="224">
        <v>4759</v>
      </c>
      <c r="B649" s="462" t="s">
        <v>3999</v>
      </c>
      <c r="C649" s="462"/>
      <c r="D649" s="462"/>
      <c r="E649" s="462"/>
      <c r="F649" s="462"/>
      <c r="G649" s="462"/>
      <c r="H649" s="463"/>
    </row>
    <row r="650" spans="1:8" ht="15" customHeight="1">
      <c r="A650" s="224">
        <v>4761</v>
      </c>
      <c r="B650" s="462" t="s">
        <v>4000</v>
      </c>
      <c r="C650" s="462"/>
      <c r="D650" s="462"/>
      <c r="E650" s="462"/>
      <c r="F650" s="462"/>
      <c r="G650" s="462"/>
      <c r="H650" s="463"/>
    </row>
    <row r="651" spans="1:8" ht="15" customHeight="1">
      <c r="A651" s="224">
        <v>4762</v>
      </c>
      <c r="B651" s="462" t="s">
        <v>4001</v>
      </c>
      <c r="C651" s="462"/>
      <c r="D651" s="462"/>
      <c r="E651" s="462"/>
      <c r="F651" s="462"/>
      <c r="G651" s="462"/>
      <c r="H651" s="463"/>
    </row>
    <row r="652" spans="1:8" ht="15" customHeight="1">
      <c r="A652" s="224">
        <v>4763</v>
      </c>
      <c r="B652" s="462" t="s">
        <v>4002</v>
      </c>
      <c r="C652" s="462"/>
      <c r="D652" s="462"/>
      <c r="E652" s="462"/>
      <c r="F652" s="462"/>
      <c r="G652" s="462"/>
      <c r="H652" s="463"/>
    </row>
    <row r="653" spans="1:8" ht="15" customHeight="1">
      <c r="A653" s="224">
        <v>4764</v>
      </c>
      <c r="B653" s="462" t="s">
        <v>4003</v>
      </c>
      <c r="C653" s="462"/>
      <c r="D653" s="462"/>
      <c r="E653" s="462"/>
      <c r="F653" s="462"/>
      <c r="G653" s="462"/>
      <c r="H653" s="463"/>
    </row>
    <row r="654" spans="1:8" ht="15" customHeight="1">
      <c r="A654" s="224">
        <v>4765</v>
      </c>
      <c r="B654" s="462" t="s">
        <v>4004</v>
      </c>
      <c r="C654" s="462"/>
      <c r="D654" s="462"/>
      <c r="E654" s="462"/>
      <c r="F654" s="462"/>
      <c r="G654" s="462"/>
      <c r="H654" s="463"/>
    </row>
    <row r="655" spans="1:8" ht="15" customHeight="1">
      <c r="A655" s="224">
        <v>4771</v>
      </c>
      <c r="B655" s="462" t="s">
        <v>4005</v>
      </c>
      <c r="C655" s="462"/>
      <c r="D655" s="462"/>
      <c r="E655" s="462"/>
      <c r="F655" s="462"/>
      <c r="G655" s="462"/>
      <c r="H655" s="463"/>
    </row>
    <row r="656" spans="1:8" ht="15" customHeight="1">
      <c r="A656" s="224">
        <v>4772</v>
      </c>
      <c r="B656" s="462" t="s">
        <v>4006</v>
      </c>
      <c r="C656" s="462"/>
      <c r="D656" s="462"/>
      <c r="E656" s="462"/>
      <c r="F656" s="462"/>
      <c r="G656" s="462"/>
      <c r="H656" s="463"/>
    </row>
    <row r="657" spans="1:8" ht="15" customHeight="1">
      <c r="A657" s="224">
        <v>4773</v>
      </c>
      <c r="B657" s="462" t="s">
        <v>4007</v>
      </c>
      <c r="C657" s="462"/>
      <c r="D657" s="462"/>
      <c r="E657" s="462"/>
      <c r="F657" s="462"/>
      <c r="G657" s="462"/>
      <c r="H657" s="463"/>
    </row>
    <row r="658" spans="1:8" ht="15" customHeight="1">
      <c r="A658" s="224">
        <v>4774</v>
      </c>
      <c r="B658" s="462" t="s">
        <v>4008</v>
      </c>
      <c r="C658" s="462"/>
      <c r="D658" s="462"/>
      <c r="E658" s="462"/>
      <c r="F658" s="462"/>
      <c r="G658" s="462"/>
      <c r="H658" s="463"/>
    </row>
    <row r="659" spans="1:8" ht="15" customHeight="1">
      <c r="A659" s="224">
        <v>4775</v>
      </c>
      <c r="B659" s="462" t="s">
        <v>4009</v>
      </c>
      <c r="C659" s="462"/>
      <c r="D659" s="462"/>
      <c r="E659" s="462"/>
      <c r="F659" s="462"/>
      <c r="G659" s="462"/>
      <c r="H659" s="463"/>
    </row>
    <row r="660" spans="1:8" ht="24.95" customHeight="1">
      <c r="A660" s="224">
        <v>4776</v>
      </c>
      <c r="B660" s="462" t="s">
        <v>4010</v>
      </c>
      <c r="C660" s="462"/>
      <c r="D660" s="462"/>
      <c r="E660" s="462"/>
      <c r="F660" s="462"/>
      <c r="G660" s="462"/>
      <c r="H660" s="463"/>
    </row>
    <row r="661" spans="1:8" ht="15" customHeight="1">
      <c r="A661" s="224">
        <v>4777</v>
      </c>
      <c r="B661" s="462" t="s">
        <v>4011</v>
      </c>
      <c r="C661" s="462"/>
      <c r="D661" s="462"/>
      <c r="E661" s="462"/>
      <c r="F661" s="462"/>
      <c r="G661" s="462"/>
      <c r="H661" s="463"/>
    </row>
    <row r="662" spans="1:8" ht="15" customHeight="1">
      <c r="A662" s="224">
        <v>4778</v>
      </c>
      <c r="B662" s="462" t="s">
        <v>4012</v>
      </c>
      <c r="C662" s="462"/>
      <c r="D662" s="462"/>
      <c r="E662" s="462"/>
      <c r="F662" s="462"/>
      <c r="G662" s="462"/>
      <c r="H662" s="463"/>
    </row>
    <row r="663" spans="1:8" ht="15" customHeight="1">
      <c r="A663" s="224">
        <v>4779</v>
      </c>
      <c r="B663" s="462" t="s">
        <v>4013</v>
      </c>
      <c r="C663" s="462"/>
      <c r="D663" s="462"/>
      <c r="E663" s="462"/>
      <c r="F663" s="462"/>
      <c r="G663" s="462"/>
      <c r="H663" s="463"/>
    </row>
    <row r="664" spans="1:8" ht="15" customHeight="1">
      <c r="A664" s="224">
        <v>4781</v>
      </c>
      <c r="B664" s="462" t="s">
        <v>4014</v>
      </c>
      <c r="C664" s="462"/>
      <c r="D664" s="462"/>
      <c r="E664" s="462"/>
      <c r="F664" s="462"/>
      <c r="G664" s="462"/>
      <c r="H664" s="463"/>
    </row>
    <row r="665" spans="1:8" ht="15" customHeight="1">
      <c r="A665" s="224">
        <v>4782</v>
      </c>
      <c r="B665" s="462" t="s">
        <v>4015</v>
      </c>
      <c r="C665" s="462"/>
      <c r="D665" s="462"/>
      <c r="E665" s="462"/>
      <c r="F665" s="462"/>
      <c r="G665" s="462"/>
      <c r="H665" s="463"/>
    </row>
    <row r="666" spans="1:8" ht="15" customHeight="1">
      <c r="A666" s="224">
        <v>4789</v>
      </c>
      <c r="B666" s="462" t="s">
        <v>4016</v>
      </c>
      <c r="C666" s="462"/>
      <c r="D666" s="462"/>
      <c r="E666" s="462"/>
      <c r="F666" s="462"/>
      <c r="G666" s="462"/>
      <c r="H666" s="463"/>
    </row>
    <row r="667" spans="1:8" ht="15" customHeight="1">
      <c r="A667" s="224">
        <v>4791</v>
      </c>
      <c r="B667" s="462" t="s">
        <v>4017</v>
      </c>
      <c r="C667" s="462"/>
      <c r="D667" s="462"/>
      <c r="E667" s="462"/>
      <c r="F667" s="462"/>
      <c r="G667" s="462"/>
      <c r="H667" s="463"/>
    </row>
    <row r="668" spans="1:8" ht="15" customHeight="1">
      <c r="A668" s="224">
        <v>4799</v>
      </c>
      <c r="B668" s="462" t="s">
        <v>4018</v>
      </c>
      <c r="C668" s="462"/>
      <c r="D668" s="462"/>
      <c r="E668" s="462"/>
      <c r="F668" s="462"/>
      <c r="G668" s="462"/>
      <c r="H668" s="463"/>
    </row>
    <row r="669" spans="1:8" ht="15" customHeight="1">
      <c r="A669" s="224">
        <v>4910</v>
      </c>
      <c r="B669" s="462" t="s">
        <v>4019</v>
      </c>
      <c r="C669" s="462"/>
      <c r="D669" s="462"/>
      <c r="E669" s="462"/>
      <c r="F669" s="462"/>
      <c r="G669" s="462"/>
      <c r="H669" s="463"/>
    </row>
    <row r="670" spans="1:8" ht="15" customHeight="1">
      <c r="A670" s="224">
        <v>4920</v>
      </c>
      <c r="B670" s="462" t="s">
        <v>4020</v>
      </c>
      <c r="C670" s="462"/>
      <c r="D670" s="462"/>
      <c r="E670" s="462"/>
      <c r="F670" s="462"/>
      <c r="G670" s="462"/>
      <c r="H670" s="463"/>
    </row>
    <row r="671" spans="1:8" ht="15" customHeight="1">
      <c r="A671" s="224">
        <v>4931</v>
      </c>
      <c r="B671" s="462" t="s">
        <v>4021</v>
      </c>
      <c r="C671" s="462"/>
      <c r="D671" s="462"/>
      <c r="E671" s="462"/>
      <c r="F671" s="462"/>
      <c r="G671" s="462"/>
      <c r="H671" s="463"/>
    </row>
    <row r="672" spans="1:8" ht="15" customHeight="1">
      <c r="A672" s="224">
        <v>4932</v>
      </c>
      <c r="B672" s="462" t="s">
        <v>4022</v>
      </c>
      <c r="C672" s="462"/>
      <c r="D672" s="462"/>
      <c r="E672" s="462"/>
      <c r="F672" s="462"/>
      <c r="G672" s="462"/>
      <c r="H672" s="463"/>
    </row>
    <row r="673" spans="1:8" ht="15" customHeight="1">
      <c r="A673" s="224">
        <v>4939</v>
      </c>
      <c r="B673" s="462" t="s">
        <v>4023</v>
      </c>
      <c r="C673" s="462"/>
      <c r="D673" s="462"/>
      <c r="E673" s="462"/>
      <c r="F673" s="462"/>
      <c r="G673" s="462"/>
      <c r="H673" s="463"/>
    </row>
    <row r="674" spans="1:8" ht="15" customHeight="1">
      <c r="A674" s="224">
        <v>4941</v>
      </c>
      <c r="B674" s="462" t="s">
        <v>4024</v>
      </c>
      <c r="C674" s="462"/>
      <c r="D674" s="462"/>
      <c r="E674" s="462"/>
      <c r="F674" s="462"/>
      <c r="G674" s="462"/>
      <c r="H674" s="463"/>
    </row>
    <row r="675" spans="1:8" ht="15" customHeight="1">
      <c r="A675" s="224">
        <v>4942</v>
      </c>
      <c r="B675" s="462" t="s">
        <v>4025</v>
      </c>
      <c r="C675" s="462"/>
      <c r="D675" s="462"/>
      <c r="E675" s="462"/>
      <c r="F675" s="462"/>
      <c r="G675" s="462"/>
      <c r="H675" s="463"/>
    </row>
    <row r="676" spans="1:8" ht="15" customHeight="1">
      <c r="A676" s="224">
        <v>4950</v>
      </c>
      <c r="B676" s="462" t="s">
        <v>4026</v>
      </c>
      <c r="C676" s="462"/>
      <c r="D676" s="462"/>
      <c r="E676" s="462"/>
      <c r="F676" s="462"/>
      <c r="G676" s="462"/>
      <c r="H676" s="463"/>
    </row>
    <row r="677" spans="1:8" ht="15" customHeight="1">
      <c r="A677" s="224">
        <v>5010</v>
      </c>
      <c r="B677" s="462" t="s">
        <v>4027</v>
      </c>
      <c r="C677" s="462"/>
      <c r="D677" s="462"/>
      <c r="E677" s="462"/>
      <c r="F677" s="462"/>
      <c r="G677" s="462"/>
      <c r="H677" s="463"/>
    </row>
    <row r="678" spans="1:8" ht="15" customHeight="1">
      <c r="A678" s="224">
        <v>5020</v>
      </c>
      <c r="B678" s="462" t="s">
        <v>4028</v>
      </c>
      <c r="C678" s="462"/>
      <c r="D678" s="462"/>
      <c r="E678" s="462"/>
      <c r="F678" s="462"/>
      <c r="G678" s="462"/>
      <c r="H678" s="463"/>
    </row>
    <row r="679" spans="1:8" ht="15" customHeight="1">
      <c r="A679" s="224">
        <v>5030</v>
      </c>
      <c r="B679" s="462" t="s">
        <v>4029</v>
      </c>
      <c r="C679" s="462"/>
      <c r="D679" s="462"/>
      <c r="E679" s="462"/>
      <c r="F679" s="462"/>
      <c r="G679" s="462"/>
      <c r="H679" s="463"/>
    </row>
    <row r="680" spans="1:8" ht="15" customHeight="1">
      <c r="A680" s="224">
        <v>5040</v>
      </c>
      <c r="B680" s="462" t="s">
        <v>4030</v>
      </c>
      <c r="C680" s="462"/>
      <c r="D680" s="462"/>
      <c r="E680" s="462"/>
      <c r="F680" s="462"/>
      <c r="G680" s="462"/>
      <c r="H680" s="463"/>
    </row>
    <row r="681" spans="1:8" ht="15" customHeight="1">
      <c r="A681" s="224">
        <v>5110</v>
      </c>
      <c r="B681" s="462" t="s">
        <v>4031</v>
      </c>
      <c r="C681" s="462"/>
      <c r="D681" s="462"/>
      <c r="E681" s="462"/>
      <c r="F681" s="462"/>
      <c r="G681" s="462"/>
      <c r="H681" s="463"/>
    </row>
    <row r="682" spans="1:8" ht="15" customHeight="1">
      <c r="A682" s="224">
        <v>5121</v>
      </c>
      <c r="B682" s="462" t="s">
        <v>4032</v>
      </c>
      <c r="C682" s="462"/>
      <c r="D682" s="462"/>
      <c r="E682" s="462"/>
      <c r="F682" s="462"/>
      <c r="G682" s="462"/>
      <c r="H682" s="463"/>
    </row>
    <row r="683" spans="1:8" ht="15" customHeight="1">
      <c r="A683" s="224">
        <v>5122</v>
      </c>
      <c r="B683" s="462" t="s">
        <v>4033</v>
      </c>
      <c r="C683" s="462"/>
      <c r="D683" s="462"/>
      <c r="E683" s="462"/>
      <c r="F683" s="462"/>
      <c r="G683" s="462"/>
      <c r="H683" s="463"/>
    </row>
    <row r="684" spans="1:8" ht="15" customHeight="1">
      <c r="A684" s="224">
        <v>5210</v>
      </c>
      <c r="B684" s="462" t="s">
        <v>4034</v>
      </c>
      <c r="C684" s="462"/>
      <c r="D684" s="462"/>
      <c r="E684" s="462"/>
      <c r="F684" s="462"/>
      <c r="G684" s="462"/>
      <c r="H684" s="463"/>
    </row>
    <row r="685" spans="1:8" ht="15" customHeight="1">
      <c r="A685" s="224">
        <v>5221</v>
      </c>
      <c r="B685" s="462" t="s">
        <v>4035</v>
      </c>
      <c r="C685" s="462"/>
      <c r="D685" s="462"/>
      <c r="E685" s="462"/>
      <c r="F685" s="462"/>
      <c r="G685" s="462"/>
      <c r="H685" s="463"/>
    </row>
    <row r="686" spans="1:8" ht="15" customHeight="1">
      <c r="A686" s="224">
        <v>5222</v>
      </c>
      <c r="B686" s="462" t="s">
        <v>4036</v>
      </c>
      <c r="C686" s="462"/>
      <c r="D686" s="462"/>
      <c r="E686" s="462"/>
      <c r="F686" s="462"/>
      <c r="G686" s="462"/>
      <c r="H686" s="463"/>
    </row>
    <row r="687" spans="1:8" ht="15" customHeight="1">
      <c r="A687" s="224">
        <v>5223</v>
      </c>
      <c r="B687" s="462" t="s">
        <v>4037</v>
      </c>
      <c r="C687" s="462"/>
      <c r="D687" s="462"/>
      <c r="E687" s="462"/>
      <c r="F687" s="462"/>
      <c r="G687" s="462"/>
      <c r="H687" s="463"/>
    </row>
    <row r="688" spans="1:8" ht="15" customHeight="1">
      <c r="A688" s="224">
        <v>5224</v>
      </c>
      <c r="B688" s="462" t="s">
        <v>4038</v>
      </c>
      <c r="C688" s="462"/>
      <c r="D688" s="462"/>
      <c r="E688" s="462"/>
      <c r="F688" s="462"/>
      <c r="G688" s="462"/>
      <c r="H688" s="463"/>
    </row>
    <row r="689" spans="1:8" ht="15" customHeight="1">
      <c r="A689" s="224">
        <v>5229</v>
      </c>
      <c r="B689" s="462" t="s">
        <v>4039</v>
      </c>
      <c r="C689" s="462"/>
      <c r="D689" s="462"/>
      <c r="E689" s="462"/>
      <c r="F689" s="462"/>
      <c r="G689" s="462"/>
      <c r="H689" s="463"/>
    </row>
    <row r="690" spans="1:8" ht="15" customHeight="1">
      <c r="A690" s="224">
        <v>5310</v>
      </c>
      <c r="B690" s="462" t="s">
        <v>4040</v>
      </c>
      <c r="C690" s="462"/>
      <c r="D690" s="462"/>
      <c r="E690" s="462"/>
      <c r="F690" s="462"/>
      <c r="G690" s="462"/>
      <c r="H690" s="463"/>
    </row>
    <row r="691" spans="1:8" ht="15" customHeight="1">
      <c r="A691" s="224">
        <v>5320</v>
      </c>
      <c r="B691" s="462" t="s">
        <v>4041</v>
      </c>
      <c r="C691" s="462"/>
      <c r="D691" s="462"/>
      <c r="E691" s="462"/>
      <c r="F691" s="462"/>
      <c r="G691" s="462"/>
      <c r="H691" s="463"/>
    </row>
    <row r="692" spans="1:8" ht="15" customHeight="1">
      <c r="A692" s="224">
        <v>5510</v>
      </c>
      <c r="B692" s="462" t="s">
        <v>4042</v>
      </c>
      <c r="C692" s="462"/>
      <c r="D692" s="462"/>
      <c r="E692" s="462"/>
      <c r="F692" s="462"/>
      <c r="G692" s="462"/>
      <c r="H692" s="463"/>
    </row>
    <row r="693" spans="1:8" ht="15" customHeight="1">
      <c r="A693" s="224">
        <v>5520</v>
      </c>
      <c r="B693" s="462" t="s">
        <v>4043</v>
      </c>
      <c r="C693" s="462"/>
      <c r="D693" s="462"/>
      <c r="E693" s="462"/>
      <c r="F693" s="462"/>
      <c r="G693" s="462"/>
      <c r="H693" s="463"/>
    </row>
    <row r="694" spans="1:8" ht="15" customHeight="1">
      <c r="A694" s="224">
        <v>5530</v>
      </c>
      <c r="B694" s="462" t="s">
        <v>4044</v>
      </c>
      <c r="C694" s="462"/>
      <c r="D694" s="462"/>
      <c r="E694" s="462"/>
      <c r="F694" s="462"/>
      <c r="G694" s="462"/>
      <c r="H694" s="463"/>
    </row>
    <row r="695" spans="1:8" ht="15" customHeight="1">
      <c r="A695" s="224">
        <v>5590</v>
      </c>
      <c r="B695" s="462" t="s">
        <v>4045</v>
      </c>
      <c r="C695" s="462"/>
      <c r="D695" s="462"/>
      <c r="E695" s="462"/>
      <c r="F695" s="462"/>
      <c r="G695" s="462"/>
      <c r="H695" s="463"/>
    </row>
    <row r="696" spans="1:8" ht="15" customHeight="1">
      <c r="A696" s="224">
        <v>5610</v>
      </c>
      <c r="B696" s="462" t="s">
        <v>4046</v>
      </c>
      <c r="C696" s="462"/>
      <c r="D696" s="462"/>
      <c r="E696" s="462"/>
      <c r="F696" s="462"/>
      <c r="G696" s="462"/>
      <c r="H696" s="463"/>
    </row>
    <row r="697" spans="1:8" ht="15" customHeight="1">
      <c r="A697" s="224">
        <v>5621</v>
      </c>
      <c r="B697" s="462" t="s">
        <v>4047</v>
      </c>
      <c r="C697" s="462"/>
      <c r="D697" s="462"/>
      <c r="E697" s="462"/>
      <c r="F697" s="462"/>
      <c r="G697" s="462"/>
      <c r="H697" s="463"/>
    </row>
    <row r="698" spans="1:8" ht="15" customHeight="1">
      <c r="A698" s="224">
        <v>5629</v>
      </c>
      <c r="B698" s="462" t="s">
        <v>4048</v>
      </c>
      <c r="C698" s="462"/>
      <c r="D698" s="462"/>
      <c r="E698" s="462"/>
      <c r="F698" s="462"/>
      <c r="G698" s="462"/>
      <c r="H698" s="463"/>
    </row>
    <row r="699" spans="1:8" ht="15" customHeight="1">
      <c r="A699" s="224">
        <v>5630</v>
      </c>
      <c r="B699" s="462" t="s">
        <v>4049</v>
      </c>
      <c r="C699" s="462"/>
      <c r="D699" s="462"/>
      <c r="E699" s="462"/>
      <c r="F699" s="462"/>
      <c r="G699" s="462"/>
      <c r="H699" s="463"/>
    </row>
    <row r="700" spans="1:8" ht="15" customHeight="1">
      <c r="A700" s="224">
        <v>5811</v>
      </c>
      <c r="B700" s="462" t="s">
        <v>4050</v>
      </c>
      <c r="C700" s="462"/>
      <c r="D700" s="462"/>
      <c r="E700" s="462"/>
      <c r="F700" s="462"/>
      <c r="G700" s="462"/>
      <c r="H700" s="463"/>
    </row>
    <row r="701" spans="1:8" ht="15" customHeight="1">
      <c r="A701" s="224">
        <v>5812</v>
      </c>
      <c r="B701" s="462" t="s">
        <v>4051</v>
      </c>
      <c r="C701" s="462"/>
      <c r="D701" s="462"/>
      <c r="E701" s="462"/>
      <c r="F701" s="462"/>
      <c r="G701" s="462"/>
      <c r="H701" s="463"/>
    </row>
    <row r="702" spans="1:8" ht="15" customHeight="1">
      <c r="A702" s="224">
        <v>5813</v>
      </c>
      <c r="B702" s="462" t="s">
        <v>4052</v>
      </c>
      <c r="C702" s="462"/>
      <c r="D702" s="462"/>
      <c r="E702" s="462"/>
      <c r="F702" s="462"/>
      <c r="G702" s="462"/>
      <c r="H702" s="463"/>
    </row>
    <row r="703" spans="1:8" ht="15" customHeight="1">
      <c r="A703" s="224">
        <v>5814</v>
      </c>
      <c r="B703" s="462" t="s">
        <v>4053</v>
      </c>
      <c r="C703" s="462"/>
      <c r="D703" s="462"/>
      <c r="E703" s="462"/>
      <c r="F703" s="462"/>
      <c r="G703" s="462"/>
      <c r="H703" s="463"/>
    </row>
    <row r="704" spans="1:8" ht="15" customHeight="1">
      <c r="A704" s="224">
        <v>5819</v>
      </c>
      <c r="B704" s="462" t="s">
        <v>4054</v>
      </c>
      <c r="C704" s="462"/>
      <c r="D704" s="462"/>
      <c r="E704" s="462"/>
      <c r="F704" s="462"/>
      <c r="G704" s="462"/>
      <c r="H704" s="463"/>
    </row>
    <row r="705" spans="1:8" ht="15" customHeight="1">
      <c r="A705" s="224">
        <v>5821</v>
      </c>
      <c r="B705" s="462" t="s">
        <v>4055</v>
      </c>
      <c r="C705" s="462"/>
      <c r="D705" s="462"/>
      <c r="E705" s="462"/>
      <c r="F705" s="462"/>
      <c r="G705" s="462"/>
      <c r="H705" s="463"/>
    </row>
    <row r="706" spans="1:8" ht="15" customHeight="1">
      <c r="A706" s="224">
        <v>5829</v>
      </c>
      <c r="B706" s="462" t="s">
        <v>4056</v>
      </c>
      <c r="C706" s="462"/>
      <c r="D706" s="462"/>
      <c r="E706" s="462"/>
      <c r="F706" s="462"/>
      <c r="G706" s="462"/>
      <c r="H706" s="463"/>
    </row>
    <row r="707" spans="1:8" ht="15" customHeight="1">
      <c r="A707" s="224">
        <v>5911</v>
      </c>
      <c r="B707" s="462" t="s">
        <v>4057</v>
      </c>
      <c r="C707" s="462"/>
      <c r="D707" s="462"/>
      <c r="E707" s="462"/>
      <c r="F707" s="462"/>
      <c r="G707" s="462"/>
      <c r="H707" s="463"/>
    </row>
    <row r="708" spans="1:8" ht="15" customHeight="1">
      <c r="A708" s="224">
        <v>5912</v>
      </c>
      <c r="B708" s="462" t="s">
        <v>4058</v>
      </c>
      <c r="C708" s="462"/>
      <c r="D708" s="462"/>
      <c r="E708" s="462"/>
      <c r="F708" s="462"/>
      <c r="G708" s="462"/>
      <c r="H708" s="463"/>
    </row>
    <row r="709" spans="1:8" ht="15" customHeight="1">
      <c r="A709" s="224">
        <v>5913</v>
      </c>
      <c r="B709" s="462" t="s">
        <v>4059</v>
      </c>
      <c r="C709" s="462"/>
      <c r="D709" s="462"/>
      <c r="E709" s="462"/>
      <c r="F709" s="462"/>
      <c r="G709" s="462"/>
      <c r="H709" s="463"/>
    </row>
    <row r="710" spans="1:8" ht="15" customHeight="1">
      <c r="A710" s="224">
        <v>5914</v>
      </c>
      <c r="B710" s="462" t="s">
        <v>4060</v>
      </c>
      <c r="C710" s="462"/>
      <c r="D710" s="462"/>
      <c r="E710" s="462"/>
      <c r="F710" s="462"/>
      <c r="G710" s="462"/>
      <c r="H710" s="463"/>
    </row>
    <row r="711" spans="1:8" ht="15" customHeight="1">
      <c r="A711" s="224">
        <v>5920</v>
      </c>
      <c r="B711" s="462" t="s">
        <v>4061</v>
      </c>
      <c r="C711" s="462"/>
      <c r="D711" s="462"/>
      <c r="E711" s="462"/>
      <c r="F711" s="462"/>
      <c r="G711" s="462"/>
      <c r="H711" s="463"/>
    </row>
    <row r="712" spans="1:8" ht="15" customHeight="1">
      <c r="A712" s="224">
        <v>6010</v>
      </c>
      <c r="B712" s="462" t="s">
        <v>4062</v>
      </c>
      <c r="C712" s="462"/>
      <c r="D712" s="462"/>
      <c r="E712" s="462"/>
      <c r="F712" s="462"/>
      <c r="G712" s="462"/>
      <c r="H712" s="463"/>
    </row>
    <row r="713" spans="1:8" ht="15" customHeight="1">
      <c r="A713" s="224">
        <v>6020</v>
      </c>
      <c r="B713" s="462" t="s">
        <v>4063</v>
      </c>
      <c r="C713" s="462"/>
      <c r="D713" s="462"/>
      <c r="E713" s="462"/>
      <c r="F713" s="462"/>
      <c r="G713" s="462"/>
      <c r="H713" s="463"/>
    </row>
    <row r="714" spans="1:8" ht="15" customHeight="1">
      <c r="A714" s="224">
        <v>6110</v>
      </c>
      <c r="B714" s="462" t="s">
        <v>4064</v>
      </c>
      <c r="C714" s="462"/>
      <c r="D714" s="462"/>
      <c r="E714" s="462"/>
      <c r="F714" s="462"/>
      <c r="G714" s="462"/>
      <c r="H714" s="463"/>
    </row>
    <row r="715" spans="1:8" ht="15" customHeight="1">
      <c r="A715" s="224">
        <v>6120</v>
      </c>
      <c r="B715" s="462" t="s">
        <v>4065</v>
      </c>
      <c r="C715" s="462"/>
      <c r="D715" s="462"/>
      <c r="E715" s="462"/>
      <c r="F715" s="462"/>
      <c r="G715" s="462"/>
      <c r="H715" s="463"/>
    </row>
    <row r="716" spans="1:8" ht="15" customHeight="1">
      <c r="A716" s="224">
        <v>6130</v>
      </c>
      <c r="B716" s="462" t="s">
        <v>4066</v>
      </c>
      <c r="C716" s="462"/>
      <c r="D716" s="462"/>
      <c r="E716" s="462"/>
      <c r="F716" s="462"/>
      <c r="G716" s="462"/>
      <c r="H716" s="463"/>
    </row>
    <row r="717" spans="1:8" ht="15" customHeight="1">
      <c r="A717" s="224">
        <v>6190</v>
      </c>
      <c r="B717" s="462" t="s">
        <v>4067</v>
      </c>
      <c r="C717" s="462"/>
      <c r="D717" s="462"/>
      <c r="E717" s="462"/>
      <c r="F717" s="462"/>
      <c r="G717" s="462"/>
      <c r="H717" s="463"/>
    </row>
    <row r="718" spans="1:8" ht="15" customHeight="1">
      <c r="A718" s="224">
        <v>6201</v>
      </c>
      <c r="B718" s="462" t="s">
        <v>4068</v>
      </c>
      <c r="C718" s="462"/>
      <c r="D718" s="462"/>
      <c r="E718" s="462"/>
      <c r="F718" s="462"/>
      <c r="G718" s="462"/>
      <c r="H718" s="463"/>
    </row>
    <row r="719" spans="1:8" ht="15" customHeight="1">
      <c r="A719" s="224">
        <v>6202</v>
      </c>
      <c r="B719" s="462" t="s">
        <v>4069</v>
      </c>
      <c r="C719" s="462"/>
      <c r="D719" s="462"/>
      <c r="E719" s="462"/>
      <c r="F719" s="462"/>
      <c r="G719" s="462"/>
      <c r="H719" s="463"/>
    </row>
    <row r="720" spans="1:8" ht="15" customHeight="1">
      <c r="A720" s="224">
        <v>6203</v>
      </c>
      <c r="B720" s="462" t="s">
        <v>4070</v>
      </c>
      <c r="C720" s="462"/>
      <c r="D720" s="462"/>
      <c r="E720" s="462"/>
      <c r="F720" s="462"/>
      <c r="G720" s="462"/>
      <c r="H720" s="463"/>
    </row>
    <row r="721" spans="1:8" ht="15" customHeight="1">
      <c r="A721" s="224">
        <v>6209</v>
      </c>
      <c r="B721" s="462" t="s">
        <v>4071</v>
      </c>
      <c r="C721" s="462"/>
      <c r="D721" s="462"/>
      <c r="E721" s="462"/>
      <c r="F721" s="462"/>
      <c r="G721" s="462"/>
      <c r="H721" s="463"/>
    </row>
    <row r="722" spans="1:8" ht="15" customHeight="1">
      <c r="A722" s="224">
        <v>6311</v>
      </c>
      <c r="B722" s="462" t="s">
        <v>4072</v>
      </c>
      <c r="C722" s="462"/>
      <c r="D722" s="462"/>
      <c r="E722" s="462"/>
      <c r="F722" s="462"/>
      <c r="G722" s="462"/>
      <c r="H722" s="463"/>
    </row>
    <row r="723" spans="1:8" ht="15" customHeight="1">
      <c r="A723" s="224">
        <v>6312</v>
      </c>
      <c r="B723" s="462" t="s">
        <v>4073</v>
      </c>
      <c r="C723" s="462"/>
      <c r="D723" s="462"/>
      <c r="E723" s="462"/>
      <c r="F723" s="462"/>
      <c r="G723" s="462"/>
      <c r="H723" s="463"/>
    </row>
    <row r="724" spans="1:8" ht="15" customHeight="1">
      <c r="A724" s="224">
        <v>6391</v>
      </c>
      <c r="B724" s="462" t="s">
        <v>4074</v>
      </c>
      <c r="C724" s="462"/>
      <c r="D724" s="462"/>
      <c r="E724" s="462"/>
      <c r="F724" s="462"/>
      <c r="G724" s="462"/>
      <c r="H724" s="463"/>
    </row>
    <row r="725" spans="1:8" ht="15" customHeight="1">
      <c r="A725" s="224">
        <v>6399</v>
      </c>
      <c r="B725" s="462" t="s">
        <v>4075</v>
      </c>
      <c r="C725" s="462"/>
      <c r="D725" s="462"/>
      <c r="E725" s="462"/>
      <c r="F725" s="462"/>
      <c r="G725" s="462"/>
      <c r="H725" s="463"/>
    </row>
    <row r="726" spans="1:8" ht="15" customHeight="1">
      <c r="A726" s="224">
        <v>6411</v>
      </c>
      <c r="B726" s="462" t="s">
        <v>4076</v>
      </c>
      <c r="C726" s="462"/>
      <c r="D726" s="462"/>
      <c r="E726" s="462"/>
      <c r="F726" s="462"/>
      <c r="G726" s="462"/>
      <c r="H726" s="463"/>
    </row>
    <row r="727" spans="1:8" ht="15" customHeight="1">
      <c r="A727" s="224">
        <v>6419</v>
      </c>
      <c r="B727" s="462" t="s">
        <v>4077</v>
      </c>
      <c r="C727" s="462"/>
      <c r="D727" s="462"/>
      <c r="E727" s="462"/>
      <c r="F727" s="462"/>
      <c r="G727" s="462"/>
      <c r="H727" s="463"/>
    </row>
    <row r="728" spans="1:8" ht="15" customHeight="1">
      <c r="A728" s="224">
        <v>6420</v>
      </c>
      <c r="B728" s="462" t="s">
        <v>4078</v>
      </c>
      <c r="C728" s="462"/>
      <c r="D728" s="462"/>
      <c r="E728" s="462"/>
      <c r="F728" s="462"/>
      <c r="G728" s="462"/>
      <c r="H728" s="463"/>
    </row>
    <row r="729" spans="1:8" ht="15" customHeight="1">
      <c r="A729" s="224">
        <v>6430</v>
      </c>
      <c r="B729" s="462" t="s">
        <v>4079</v>
      </c>
      <c r="C729" s="462"/>
      <c r="D729" s="462"/>
      <c r="E729" s="462"/>
      <c r="F729" s="462"/>
      <c r="G729" s="462"/>
      <c r="H729" s="463"/>
    </row>
    <row r="730" spans="1:8" ht="15" customHeight="1">
      <c r="A730" s="224">
        <v>6491</v>
      </c>
      <c r="B730" s="462" t="s">
        <v>4080</v>
      </c>
      <c r="C730" s="462"/>
      <c r="D730" s="462"/>
      <c r="E730" s="462"/>
      <c r="F730" s="462"/>
      <c r="G730" s="462"/>
      <c r="H730" s="463"/>
    </row>
    <row r="731" spans="1:8" ht="15" customHeight="1">
      <c r="A731" s="224">
        <v>6492</v>
      </c>
      <c r="B731" s="462" t="s">
        <v>4081</v>
      </c>
      <c r="C731" s="462"/>
      <c r="D731" s="462"/>
      <c r="E731" s="462"/>
      <c r="F731" s="462"/>
      <c r="G731" s="462"/>
      <c r="H731" s="463"/>
    </row>
    <row r="732" spans="1:8" ht="15" customHeight="1">
      <c r="A732" s="224">
        <v>6499</v>
      </c>
      <c r="B732" s="462" t="s">
        <v>4082</v>
      </c>
      <c r="C732" s="462"/>
      <c r="D732" s="462"/>
      <c r="E732" s="462"/>
      <c r="F732" s="462"/>
      <c r="G732" s="462"/>
      <c r="H732" s="463"/>
    </row>
    <row r="733" spans="1:8" ht="15" customHeight="1">
      <c r="A733" s="224">
        <v>6511</v>
      </c>
      <c r="B733" s="462" t="s">
        <v>4083</v>
      </c>
      <c r="C733" s="462"/>
      <c r="D733" s="462"/>
      <c r="E733" s="462"/>
      <c r="F733" s="462"/>
      <c r="G733" s="462"/>
      <c r="H733" s="463"/>
    </row>
    <row r="734" spans="1:8" ht="15" customHeight="1">
      <c r="A734" s="224">
        <v>6512</v>
      </c>
      <c r="B734" s="462" t="s">
        <v>4084</v>
      </c>
      <c r="C734" s="462"/>
      <c r="D734" s="462"/>
      <c r="E734" s="462"/>
      <c r="F734" s="462"/>
      <c r="G734" s="462"/>
      <c r="H734" s="463"/>
    </row>
    <row r="735" spans="1:8" ht="15" customHeight="1">
      <c r="A735" s="224">
        <v>6520</v>
      </c>
      <c r="B735" s="462" t="s">
        <v>4085</v>
      </c>
      <c r="C735" s="462"/>
      <c r="D735" s="462"/>
      <c r="E735" s="462"/>
      <c r="F735" s="462"/>
      <c r="G735" s="462"/>
      <c r="H735" s="463"/>
    </row>
    <row r="736" spans="1:8" ht="15" customHeight="1">
      <c r="A736" s="224">
        <v>6530</v>
      </c>
      <c r="B736" s="462" t="s">
        <v>4086</v>
      </c>
      <c r="C736" s="462"/>
      <c r="D736" s="462"/>
      <c r="E736" s="462"/>
      <c r="F736" s="462"/>
      <c r="G736" s="462"/>
      <c r="H736" s="463"/>
    </row>
    <row r="737" spans="1:8" ht="15" customHeight="1">
      <c r="A737" s="224">
        <v>6611</v>
      </c>
      <c r="B737" s="462" t="s">
        <v>4087</v>
      </c>
      <c r="C737" s="462"/>
      <c r="D737" s="462"/>
      <c r="E737" s="462"/>
      <c r="F737" s="462"/>
      <c r="G737" s="462"/>
      <c r="H737" s="463"/>
    </row>
    <row r="738" spans="1:8" ht="15" customHeight="1">
      <c r="A738" s="224">
        <v>6612</v>
      </c>
      <c r="B738" s="462" t="s">
        <v>4088</v>
      </c>
      <c r="C738" s="462"/>
      <c r="D738" s="462"/>
      <c r="E738" s="462"/>
      <c r="F738" s="462"/>
      <c r="G738" s="462"/>
      <c r="H738" s="463"/>
    </row>
    <row r="739" spans="1:8" ht="15" customHeight="1">
      <c r="A739" s="224">
        <v>6619</v>
      </c>
      <c r="B739" s="462" t="s">
        <v>4089</v>
      </c>
      <c r="C739" s="462"/>
      <c r="D739" s="462"/>
      <c r="E739" s="462"/>
      <c r="F739" s="462"/>
      <c r="G739" s="462"/>
      <c r="H739" s="463"/>
    </row>
    <row r="740" spans="1:8" ht="15" customHeight="1">
      <c r="A740" s="224">
        <v>6621</v>
      </c>
      <c r="B740" s="462" t="s">
        <v>4090</v>
      </c>
      <c r="C740" s="462"/>
      <c r="D740" s="462"/>
      <c r="E740" s="462"/>
      <c r="F740" s="462"/>
      <c r="G740" s="462"/>
      <c r="H740" s="463"/>
    </row>
    <row r="741" spans="1:8" ht="15" customHeight="1">
      <c r="A741" s="224">
        <v>6622</v>
      </c>
      <c r="B741" s="462" t="s">
        <v>4091</v>
      </c>
      <c r="C741" s="462"/>
      <c r="D741" s="462"/>
      <c r="E741" s="462"/>
      <c r="F741" s="462"/>
      <c r="G741" s="462"/>
      <c r="H741" s="463"/>
    </row>
    <row r="742" spans="1:8" ht="15" customHeight="1">
      <c r="A742" s="224">
        <v>6629</v>
      </c>
      <c r="B742" s="462" t="s">
        <v>4092</v>
      </c>
      <c r="C742" s="462"/>
      <c r="D742" s="462"/>
      <c r="E742" s="462"/>
      <c r="F742" s="462"/>
      <c r="G742" s="462"/>
      <c r="H742" s="463"/>
    </row>
    <row r="743" spans="1:8" ht="15" customHeight="1">
      <c r="A743" s="224">
        <v>6630</v>
      </c>
      <c r="B743" s="462" t="s">
        <v>4093</v>
      </c>
      <c r="C743" s="462"/>
      <c r="D743" s="462"/>
      <c r="E743" s="462"/>
      <c r="F743" s="462"/>
      <c r="G743" s="462"/>
      <c r="H743" s="463"/>
    </row>
    <row r="744" spans="1:8" ht="15" customHeight="1">
      <c r="A744" s="224">
        <v>6810</v>
      </c>
      <c r="B744" s="462" t="s">
        <v>4094</v>
      </c>
      <c r="C744" s="462"/>
      <c r="D744" s="462"/>
      <c r="E744" s="462"/>
      <c r="F744" s="462"/>
      <c r="G744" s="462"/>
      <c r="H744" s="463"/>
    </row>
    <row r="745" spans="1:8" ht="15" customHeight="1">
      <c r="A745" s="224">
        <v>6820</v>
      </c>
      <c r="B745" s="462" t="s">
        <v>4095</v>
      </c>
      <c r="C745" s="462"/>
      <c r="D745" s="462"/>
      <c r="E745" s="462"/>
      <c r="F745" s="462"/>
      <c r="G745" s="462"/>
      <c r="H745" s="463"/>
    </row>
    <row r="746" spans="1:8" ht="15" customHeight="1">
      <c r="A746" s="224">
        <v>6831</v>
      </c>
      <c r="B746" s="462" t="s">
        <v>4096</v>
      </c>
      <c r="C746" s="462"/>
      <c r="D746" s="462"/>
      <c r="E746" s="462"/>
      <c r="F746" s="462"/>
      <c r="G746" s="462"/>
      <c r="H746" s="463"/>
    </row>
    <row r="747" spans="1:8" ht="15" customHeight="1">
      <c r="A747" s="224">
        <v>6832</v>
      </c>
      <c r="B747" s="462" t="s">
        <v>4097</v>
      </c>
      <c r="C747" s="462"/>
      <c r="D747" s="462"/>
      <c r="E747" s="462"/>
      <c r="F747" s="462"/>
      <c r="G747" s="462"/>
      <c r="H747" s="463"/>
    </row>
    <row r="748" spans="1:8" ht="15" customHeight="1">
      <c r="A748" s="224">
        <v>6910</v>
      </c>
      <c r="B748" s="462" t="s">
        <v>4098</v>
      </c>
      <c r="C748" s="462"/>
      <c r="D748" s="462"/>
      <c r="E748" s="462"/>
      <c r="F748" s="462"/>
      <c r="G748" s="462"/>
      <c r="H748" s="463"/>
    </row>
    <row r="749" spans="1:8" ht="15" customHeight="1">
      <c r="A749" s="224">
        <v>6920</v>
      </c>
      <c r="B749" s="462" t="s">
        <v>4099</v>
      </c>
      <c r="C749" s="462"/>
      <c r="D749" s="462"/>
      <c r="E749" s="462"/>
      <c r="F749" s="462"/>
      <c r="G749" s="462"/>
      <c r="H749" s="463"/>
    </row>
    <row r="750" spans="1:8" ht="15" customHeight="1">
      <c r="A750" s="224">
        <v>7010</v>
      </c>
      <c r="B750" s="462" t="s">
        <v>4100</v>
      </c>
      <c r="C750" s="462"/>
      <c r="D750" s="462"/>
      <c r="E750" s="462"/>
      <c r="F750" s="462"/>
      <c r="G750" s="462"/>
      <c r="H750" s="463"/>
    </row>
    <row r="751" spans="1:8" ht="15" customHeight="1">
      <c r="A751" s="224">
        <v>7021</v>
      </c>
      <c r="B751" s="462" t="s">
        <v>4101</v>
      </c>
      <c r="C751" s="462"/>
      <c r="D751" s="462"/>
      <c r="E751" s="462"/>
      <c r="F751" s="462"/>
      <c r="G751" s="462"/>
      <c r="H751" s="463"/>
    </row>
    <row r="752" spans="1:8" ht="15" customHeight="1">
      <c r="A752" s="224">
        <v>7022</v>
      </c>
      <c r="B752" s="462" t="s">
        <v>4102</v>
      </c>
      <c r="C752" s="462"/>
      <c r="D752" s="462"/>
      <c r="E752" s="462"/>
      <c r="F752" s="462"/>
      <c r="G752" s="462"/>
      <c r="H752" s="463"/>
    </row>
    <row r="753" spans="1:8" ht="15" customHeight="1">
      <c r="A753" s="224">
        <v>7111</v>
      </c>
      <c r="B753" s="462" t="s">
        <v>4103</v>
      </c>
      <c r="C753" s="462"/>
      <c r="D753" s="462"/>
      <c r="E753" s="462"/>
      <c r="F753" s="462"/>
      <c r="G753" s="462"/>
      <c r="H753" s="463"/>
    </row>
    <row r="754" spans="1:8" ht="15" customHeight="1">
      <c r="A754" s="224">
        <v>7112</v>
      </c>
      <c r="B754" s="462" t="s">
        <v>4104</v>
      </c>
      <c r="C754" s="462"/>
      <c r="D754" s="462"/>
      <c r="E754" s="462"/>
      <c r="F754" s="462"/>
      <c r="G754" s="462"/>
      <c r="H754" s="463"/>
    </row>
    <row r="755" spans="1:8" ht="15" customHeight="1">
      <c r="A755" s="224">
        <v>7120</v>
      </c>
      <c r="B755" s="462" t="s">
        <v>4105</v>
      </c>
      <c r="C755" s="462"/>
      <c r="D755" s="462"/>
      <c r="E755" s="462"/>
      <c r="F755" s="462"/>
      <c r="G755" s="462"/>
      <c r="H755" s="463"/>
    </row>
    <row r="756" spans="1:8" ht="15" customHeight="1">
      <c r="A756" s="224">
        <v>7211</v>
      </c>
      <c r="B756" s="462" t="s">
        <v>4106</v>
      </c>
      <c r="C756" s="462"/>
      <c r="D756" s="462"/>
      <c r="E756" s="462"/>
      <c r="F756" s="462"/>
      <c r="G756" s="462"/>
      <c r="H756" s="463"/>
    </row>
    <row r="757" spans="1:8" ht="15" customHeight="1">
      <c r="A757" s="224">
        <v>7219</v>
      </c>
      <c r="B757" s="462" t="s">
        <v>4107</v>
      </c>
      <c r="C757" s="462"/>
      <c r="D757" s="462"/>
      <c r="E757" s="462"/>
      <c r="F757" s="462"/>
      <c r="G757" s="462"/>
      <c r="H757" s="463"/>
    </row>
    <row r="758" spans="1:8" ht="15" customHeight="1">
      <c r="A758" s="224">
        <v>7220</v>
      </c>
      <c r="B758" s="462" t="s">
        <v>4108</v>
      </c>
      <c r="C758" s="462"/>
      <c r="D758" s="462"/>
      <c r="E758" s="462"/>
      <c r="F758" s="462"/>
      <c r="G758" s="462"/>
      <c r="H758" s="463"/>
    </row>
    <row r="759" spans="1:8" ht="15" customHeight="1">
      <c r="A759" s="224">
        <v>7311</v>
      </c>
      <c r="B759" s="462" t="s">
        <v>4109</v>
      </c>
      <c r="C759" s="462"/>
      <c r="D759" s="462"/>
      <c r="E759" s="462"/>
      <c r="F759" s="462"/>
      <c r="G759" s="462"/>
      <c r="H759" s="463"/>
    </row>
    <row r="760" spans="1:8" ht="15" customHeight="1">
      <c r="A760" s="224">
        <v>7312</v>
      </c>
      <c r="B760" s="462" t="s">
        <v>4110</v>
      </c>
      <c r="C760" s="462"/>
      <c r="D760" s="462"/>
      <c r="E760" s="462"/>
      <c r="F760" s="462"/>
      <c r="G760" s="462"/>
      <c r="H760" s="463"/>
    </row>
    <row r="761" spans="1:8" ht="15" customHeight="1">
      <c r="A761" s="224">
        <v>7320</v>
      </c>
      <c r="B761" s="462" t="s">
        <v>4111</v>
      </c>
      <c r="C761" s="462"/>
      <c r="D761" s="462"/>
      <c r="E761" s="462"/>
      <c r="F761" s="462"/>
      <c r="G761" s="462"/>
      <c r="H761" s="463"/>
    </row>
    <row r="762" spans="1:8" ht="15" customHeight="1">
      <c r="A762" s="224">
        <v>7410</v>
      </c>
      <c r="B762" s="462" t="s">
        <v>4112</v>
      </c>
      <c r="C762" s="462"/>
      <c r="D762" s="462"/>
      <c r="E762" s="462"/>
      <c r="F762" s="462"/>
      <c r="G762" s="462"/>
      <c r="H762" s="463"/>
    </row>
    <row r="763" spans="1:8" ht="15" customHeight="1">
      <c r="A763" s="224">
        <v>7420</v>
      </c>
      <c r="B763" s="462" t="s">
        <v>4113</v>
      </c>
      <c r="C763" s="462"/>
      <c r="D763" s="462"/>
      <c r="E763" s="462"/>
      <c r="F763" s="462"/>
      <c r="G763" s="462"/>
      <c r="H763" s="463"/>
    </row>
    <row r="764" spans="1:8" ht="15" customHeight="1">
      <c r="A764" s="224">
        <v>7430</v>
      </c>
      <c r="B764" s="462" t="s">
        <v>4114</v>
      </c>
      <c r="C764" s="462"/>
      <c r="D764" s="462"/>
      <c r="E764" s="462"/>
      <c r="F764" s="462"/>
      <c r="G764" s="462"/>
      <c r="H764" s="463"/>
    </row>
    <row r="765" spans="1:8" ht="15" customHeight="1">
      <c r="A765" s="224">
        <v>7490</v>
      </c>
      <c r="B765" s="462" t="s">
        <v>4115</v>
      </c>
      <c r="C765" s="462"/>
      <c r="D765" s="462"/>
      <c r="E765" s="462"/>
      <c r="F765" s="462"/>
      <c r="G765" s="462"/>
      <c r="H765" s="463"/>
    </row>
    <row r="766" spans="1:8" ht="15" customHeight="1">
      <c r="A766" s="224">
        <v>7500</v>
      </c>
      <c r="B766" s="462" t="s">
        <v>4116</v>
      </c>
      <c r="C766" s="462"/>
      <c r="D766" s="462"/>
      <c r="E766" s="462"/>
      <c r="F766" s="462"/>
      <c r="G766" s="462"/>
      <c r="H766" s="463"/>
    </row>
    <row r="767" spans="1:8" ht="15" customHeight="1">
      <c r="A767" s="224">
        <v>7711</v>
      </c>
      <c r="B767" s="462" t="s">
        <v>4117</v>
      </c>
      <c r="C767" s="462"/>
      <c r="D767" s="462"/>
      <c r="E767" s="462"/>
      <c r="F767" s="462"/>
      <c r="G767" s="462"/>
      <c r="H767" s="463"/>
    </row>
    <row r="768" spans="1:8" ht="15" customHeight="1">
      <c r="A768" s="224">
        <v>7712</v>
      </c>
      <c r="B768" s="462" t="s">
        <v>4118</v>
      </c>
      <c r="C768" s="462"/>
      <c r="D768" s="462"/>
      <c r="E768" s="462"/>
      <c r="F768" s="462"/>
      <c r="G768" s="462"/>
      <c r="H768" s="463"/>
    </row>
    <row r="769" spans="1:8" ht="15" customHeight="1">
      <c r="A769" s="224">
        <v>7721</v>
      </c>
      <c r="B769" s="462" t="s">
        <v>4119</v>
      </c>
      <c r="C769" s="462"/>
      <c r="D769" s="462"/>
      <c r="E769" s="462"/>
      <c r="F769" s="462"/>
      <c r="G769" s="462"/>
      <c r="H769" s="463"/>
    </row>
    <row r="770" spans="1:8" ht="15" customHeight="1">
      <c r="A770" s="224">
        <v>7722</v>
      </c>
      <c r="B770" s="462" t="s">
        <v>4120</v>
      </c>
      <c r="C770" s="462"/>
      <c r="D770" s="462"/>
      <c r="E770" s="462"/>
      <c r="F770" s="462"/>
      <c r="G770" s="462"/>
      <c r="H770" s="463"/>
    </row>
    <row r="771" spans="1:8" ht="15" customHeight="1">
      <c r="A771" s="224">
        <v>7729</v>
      </c>
      <c r="B771" s="462" t="s">
        <v>4121</v>
      </c>
      <c r="C771" s="462"/>
      <c r="D771" s="462"/>
      <c r="E771" s="462"/>
      <c r="F771" s="462"/>
      <c r="G771" s="462"/>
      <c r="H771" s="463"/>
    </row>
    <row r="772" spans="1:8" ht="15" customHeight="1">
      <c r="A772" s="224">
        <v>7731</v>
      </c>
      <c r="B772" s="462" t="s">
        <v>4122</v>
      </c>
      <c r="C772" s="462"/>
      <c r="D772" s="462"/>
      <c r="E772" s="462"/>
      <c r="F772" s="462"/>
      <c r="G772" s="462"/>
      <c r="H772" s="463"/>
    </row>
    <row r="773" spans="1:8" ht="15" customHeight="1">
      <c r="A773" s="224">
        <v>7732</v>
      </c>
      <c r="B773" s="462" t="s">
        <v>4123</v>
      </c>
      <c r="C773" s="462"/>
      <c r="D773" s="462"/>
      <c r="E773" s="462"/>
      <c r="F773" s="462"/>
      <c r="G773" s="462"/>
      <c r="H773" s="463"/>
    </row>
    <row r="774" spans="1:8" ht="15" customHeight="1">
      <c r="A774" s="224">
        <v>7733</v>
      </c>
      <c r="B774" s="462" t="s">
        <v>4124</v>
      </c>
      <c r="C774" s="462"/>
      <c r="D774" s="462"/>
      <c r="E774" s="462"/>
      <c r="F774" s="462"/>
      <c r="G774" s="462"/>
      <c r="H774" s="463"/>
    </row>
    <row r="775" spans="1:8" ht="15" customHeight="1">
      <c r="A775" s="224">
        <v>7734</v>
      </c>
      <c r="B775" s="462" t="s">
        <v>4125</v>
      </c>
      <c r="C775" s="462"/>
      <c r="D775" s="462"/>
      <c r="E775" s="462"/>
      <c r="F775" s="462"/>
      <c r="G775" s="462"/>
      <c r="H775" s="463"/>
    </row>
    <row r="776" spans="1:8" ht="15" customHeight="1">
      <c r="A776" s="224">
        <v>7735</v>
      </c>
      <c r="B776" s="462" t="s">
        <v>4126</v>
      </c>
      <c r="C776" s="462"/>
      <c r="D776" s="462"/>
      <c r="E776" s="462"/>
      <c r="F776" s="462"/>
      <c r="G776" s="462"/>
      <c r="H776" s="463"/>
    </row>
    <row r="777" spans="1:8" ht="15" customHeight="1">
      <c r="A777" s="224">
        <v>7739</v>
      </c>
      <c r="B777" s="462" t="s">
        <v>4127</v>
      </c>
      <c r="C777" s="462"/>
      <c r="D777" s="462"/>
      <c r="E777" s="462"/>
      <c r="F777" s="462"/>
      <c r="G777" s="462"/>
      <c r="H777" s="463"/>
    </row>
    <row r="778" spans="1:8" ht="24.95" customHeight="1">
      <c r="A778" s="224">
        <v>7740</v>
      </c>
      <c r="B778" s="462" t="s">
        <v>4128</v>
      </c>
      <c r="C778" s="462"/>
      <c r="D778" s="462"/>
      <c r="E778" s="462"/>
      <c r="F778" s="462"/>
      <c r="G778" s="462"/>
      <c r="H778" s="463"/>
    </row>
    <row r="779" spans="1:8" ht="15" customHeight="1">
      <c r="A779" s="224">
        <v>7810</v>
      </c>
      <c r="B779" s="462" t="s">
        <v>4129</v>
      </c>
      <c r="C779" s="462"/>
      <c r="D779" s="462"/>
      <c r="E779" s="462"/>
      <c r="F779" s="462"/>
      <c r="G779" s="462"/>
      <c r="H779" s="463"/>
    </row>
    <row r="780" spans="1:8" ht="15" customHeight="1">
      <c r="A780" s="224">
        <v>7820</v>
      </c>
      <c r="B780" s="462" t="s">
        <v>4130</v>
      </c>
      <c r="C780" s="462"/>
      <c r="D780" s="462"/>
      <c r="E780" s="462"/>
      <c r="F780" s="462"/>
      <c r="G780" s="462"/>
      <c r="H780" s="463"/>
    </row>
    <row r="781" spans="1:8" ht="15" customHeight="1">
      <c r="A781" s="224">
        <v>7830</v>
      </c>
      <c r="B781" s="462" t="s">
        <v>4131</v>
      </c>
      <c r="C781" s="462"/>
      <c r="D781" s="462"/>
      <c r="E781" s="462"/>
      <c r="F781" s="462"/>
      <c r="G781" s="462"/>
      <c r="H781" s="463"/>
    </row>
    <row r="782" spans="1:8" ht="15" customHeight="1">
      <c r="A782" s="224">
        <v>7911</v>
      </c>
      <c r="B782" s="462" t="s">
        <v>4132</v>
      </c>
      <c r="C782" s="462"/>
      <c r="D782" s="462"/>
      <c r="E782" s="462"/>
      <c r="F782" s="462"/>
      <c r="G782" s="462"/>
      <c r="H782" s="463"/>
    </row>
    <row r="783" spans="1:8" ht="15" customHeight="1">
      <c r="A783" s="224">
        <v>7912</v>
      </c>
      <c r="B783" s="462" t="s">
        <v>4133</v>
      </c>
      <c r="C783" s="462"/>
      <c r="D783" s="462"/>
      <c r="E783" s="462"/>
      <c r="F783" s="462"/>
      <c r="G783" s="462"/>
      <c r="H783" s="463"/>
    </row>
    <row r="784" spans="1:8" ht="15" customHeight="1">
      <c r="A784" s="224">
        <v>7990</v>
      </c>
      <c r="B784" s="462" t="s">
        <v>4134</v>
      </c>
      <c r="C784" s="462"/>
      <c r="D784" s="462"/>
      <c r="E784" s="462"/>
      <c r="F784" s="462"/>
      <c r="G784" s="462"/>
      <c r="H784" s="463"/>
    </row>
    <row r="785" spans="1:8" ht="15" customHeight="1">
      <c r="A785" s="224">
        <v>8010</v>
      </c>
      <c r="B785" s="462" t="s">
        <v>4135</v>
      </c>
      <c r="C785" s="462"/>
      <c r="D785" s="462"/>
      <c r="E785" s="462"/>
      <c r="F785" s="462"/>
      <c r="G785" s="462"/>
      <c r="H785" s="463"/>
    </row>
    <row r="786" spans="1:8" ht="15" customHeight="1">
      <c r="A786" s="224">
        <v>8020</v>
      </c>
      <c r="B786" s="462" t="s">
        <v>4136</v>
      </c>
      <c r="C786" s="462"/>
      <c r="D786" s="462"/>
      <c r="E786" s="462"/>
      <c r="F786" s="462"/>
      <c r="G786" s="462"/>
      <c r="H786" s="463"/>
    </row>
    <row r="787" spans="1:8" ht="15" customHeight="1">
      <c r="A787" s="224">
        <v>8030</v>
      </c>
      <c r="B787" s="462" t="s">
        <v>4137</v>
      </c>
      <c r="C787" s="462"/>
      <c r="D787" s="462"/>
      <c r="E787" s="462"/>
      <c r="F787" s="462"/>
      <c r="G787" s="462"/>
      <c r="H787" s="463"/>
    </row>
    <row r="788" spans="1:8" ht="15" customHeight="1">
      <c r="A788" s="224">
        <v>8110</v>
      </c>
      <c r="B788" s="462" t="s">
        <v>4138</v>
      </c>
      <c r="C788" s="462"/>
      <c r="D788" s="462"/>
      <c r="E788" s="462"/>
      <c r="F788" s="462"/>
      <c r="G788" s="462"/>
      <c r="H788" s="463"/>
    </row>
    <row r="789" spans="1:8" ht="15" customHeight="1">
      <c r="A789" s="224">
        <v>8121</v>
      </c>
      <c r="B789" s="462" t="s">
        <v>4139</v>
      </c>
      <c r="C789" s="462"/>
      <c r="D789" s="462"/>
      <c r="E789" s="462"/>
      <c r="F789" s="462"/>
      <c r="G789" s="462"/>
      <c r="H789" s="463"/>
    </row>
    <row r="790" spans="1:8" ht="15" customHeight="1">
      <c r="A790" s="224">
        <v>8122</v>
      </c>
      <c r="B790" s="462" t="s">
        <v>4140</v>
      </c>
      <c r="C790" s="462"/>
      <c r="D790" s="462"/>
      <c r="E790" s="462"/>
      <c r="F790" s="462"/>
      <c r="G790" s="462"/>
      <c r="H790" s="463"/>
    </row>
    <row r="791" spans="1:8" ht="15" customHeight="1">
      <c r="A791" s="224">
        <v>8129</v>
      </c>
      <c r="B791" s="462" t="s">
        <v>4141</v>
      </c>
      <c r="C791" s="462"/>
      <c r="D791" s="462"/>
      <c r="E791" s="462"/>
      <c r="F791" s="462"/>
      <c r="G791" s="462"/>
      <c r="H791" s="463"/>
    </row>
    <row r="792" spans="1:8" ht="15" customHeight="1">
      <c r="A792" s="224">
        <v>8130</v>
      </c>
      <c r="B792" s="462" t="s">
        <v>4142</v>
      </c>
      <c r="C792" s="462"/>
      <c r="D792" s="462"/>
      <c r="E792" s="462"/>
      <c r="F792" s="462"/>
      <c r="G792" s="462"/>
      <c r="H792" s="463"/>
    </row>
    <row r="793" spans="1:8" ht="15" customHeight="1">
      <c r="A793" s="224">
        <v>8211</v>
      </c>
      <c r="B793" s="462" t="s">
        <v>4143</v>
      </c>
      <c r="C793" s="462"/>
      <c r="D793" s="462"/>
      <c r="E793" s="462"/>
      <c r="F793" s="462"/>
      <c r="G793" s="462"/>
      <c r="H793" s="463"/>
    </row>
    <row r="794" spans="1:8" ht="15" customHeight="1">
      <c r="A794" s="224">
        <v>8219</v>
      </c>
      <c r="B794" s="462" t="s">
        <v>4144</v>
      </c>
      <c r="C794" s="462"/>
      <c r="D794" s="462"/>
      <c r="E794" s="462"/>
      <c r="F794" s="462"/>
      <c r="G794" s="462"/>
      <c r="H794" s="463"/>
    </row>
    <row r="795" spans="1:8" ht="15" customHeight="1">
      <c r="A795" s="224">
        <v>8220</v>
      </c>
      <c r="B795" s="462" t="s">
        <v>4145</v>
      </c>
      <c r="C795" s="462"/>
      <c r="D795" s="462"/>
      <c r="E795" s="462"/>
      <c r="F795" s="462"/>
      <c r="G795" s="462"/>
      <c r="H795" s="463"/>
    </row>
    <row r="796" spans="1:8" ht="15" customHeight="1">
      <c r="A796" s="224">
        <v>8230</v>
      </c>
      <c r="B796" s="462" t="s">
        <v>4146</v>
      </c>
      <c r="C796" s="462"/>
      <c r="D796" s="462"/>
      <c r="E796" s="462"/>
      <c r="F796" s="462"/>
      <c r="G796" s="462"/>
      <c r="H796" s="463"/>
    </row>
    <row r="797" spans="1:8" ht="15" customHeight="1">
      <c r="A797" s="224">
        <v>8291</v>
      </c>
      <c r="B797" s="462" t="s">
        <v>4147</v>
      </c>
      <c r="C797" s="462"/>
      <c r="D797" s="462"/>
      <c r="E797" s="462"/>
      <c r="F797" s="462"/>
      <c r="G797" s="462"/>
      <c r="H797" s="463"/>
    </row>
    <row r="798" spans="1:8" ht="15" customHeight="1">
      <c r="A798" s="224">
        <v>8292</v>
      </c>
      <c r="B798" s="462" t="s">
        <v>4148</v>
      </c>
      <c r="C798" s="462"/>
      <c r="D798" s="462"/>
      <c r="E798" s="462"/>
      <c r="F798" s="462"/>
      <c r="G798" s="462"/>
      <c r="H798" s="463"/>
    </row>
    <row r="799" spans="1:8" ht="15" customHeight="1">
      <c r="A799" s="224">
        <v>8299</v>
      </c>
      <c r="B799" s="462" t="s">
        <v>4149</v>
      </c>
      <c r="C799" s="462"/>
      <c r="D799" s="462"/>
      <c r="E799" s="462"/>
      <c r="F799" s="462"/>
      <c r="G799" s="462"/>
      <c r="H799" s="463"/>
    </row>
    <row r="800" spans="1:8" ht="15" customHeight="1">
      <c r="A800" s="224">
        <v>8411</v>
      </c>
      <c r="B800" s="462" t="s">
        <v>4150</v>
      </c>
      <c r="C800" s="462"/>
      <c r="D800" s="462"/>
      <c r="E800" s="462"/>
      <c r="F800" s="462"/>
      <c r="G800" s="462"/>
      <c r="H800" s="463"/>
    </row>
    <row r="801" spans="1:8" ht="24.95" customHeight="1">
      <c r="A801" s="224">
        <v>8412</v>
      </c>
      <c r="B801" s="462" t="s">
        <v>4151</v>
      </c>
      <c r="C801" s="462"/>
      <c r="D801" s="462"/>
      <c r="E801" s="462"/>
      <c r="F801" s="462"/>
      <c r="G801" s="462"/>
      <c r="H801" s="463"/>
    </row>
    <row r="802" spans="1:8" ht="15" customHeight="1">
      <c r="A802" s="224">
        <v>8413</v>
      </c>
      <c r="B802" s="462" t="s">
        <v>4152</v>
      </c>
      <c r="C802" s="462"/>
      <c r="D802" s="462"/>
      <c r="E802" s="462"/>
      <c r="F802" s="462"/>
      <c r="G802" s="462"/>
      <c r="H802" s="463"/>
    </row>
    <row r="803" spans="1:8" ht="15" customHeight="1">
      <c r="A803" s="224">
        <v>8421</v>
      </c>
      <c r="B803" s="462" t="s">
        <v>2409</v>
      </c>
      <c r="C803" s="462"/>
      <c r="D803" s="462"/>
      <c r="E803" s="462"/>
      <c r="F803" s="462"/>
      <c r="G803" s="462"/>
      <c r="H803" s="463"/>
    </row>
    <row r="804" spans="1:8" ht="15" customHeight="1">
      <c r="A804" s="224">
        <v>8422</v>
      </c>
      <c r="B804" s="462" t="s">
        <v>4153</v>
      </c>
      <c r="C804" s="462"/>
      <c r="D804" s="462"/>
      <c r="E804" s="462"/>
      <c r="F804" s="462"/>
      <c r="G804" s="462"/>
      <c r="H804" s="463"/>
    </row>
    <row r="805" spans="1:8" ht="15" customHeight="1">
      <c r="A805" s="224">
        <v>8423</v>
      </c>
      <c r="B805" s="462" t="s">
        <v>4154</v>
      </c>
      <c r="C805" s="462"/>
      <c r="D805" s="462"/>
      <c r="E805" s="462"/>
      <c r="F805" s="462"/>
      <c r="G805" s="462"/>
      <c r="H805" s="463"/>
    </row>
    <row r="806" spans="1:8" ht="15" customHeight="1">
      <c r="A806" s="224">
        <v>8424</v>
      </c>
      <c r="B806" s="462" t="s">
        <v>4155</v>
      </c>
      <c r="C806" s="462"/>
      <c r="D806" s="462"/>
      <c r="E806" s="462"/>
      <c r="F806" s="462"/>
      <c r="G806" s="462"/>
      <c r="H806" s="463"/>
    </row>
    <row r="807" spans="1:8" ht="15" customHeight="1">
      <c r="A807" s="224">
        <v>8425</v>
      </c>
      <c r="B807" s="462" t="s">
        <v>4156</v>
      </c>
      <c r="C807" s="462"/>
      <c r="D807" s="462"/>
      <c r="E807" s="462"/>
      <c r="F807" s="462"/>
      <c r="G807" s="462"/>
      <c r="H807" s="463"/>
    </row>
    <row r="808" spans="1:8" ht="15" customHeight="1">
      <c r="A808" s="224">
        <v>8430</v>
      </c>
      <c r="B808" s="462" t="s">
        <v>4157</v>
      </c>
      <c r="C808" s="462"/>
      <c r="D808" s="462"/>
      <c r="E808" s="462"/>
      <c r="F808" s="462"/>
      <c r="G808" s="462"/>
      <c r="H808" s="463"/>
    </row>
    <row r="809" spans="1:8" ht="15" customHeight="1">
      <c r="A809" s="224">
        <v>8510</v>
      </c>
      <c r="B809" s="462" t="s">
        <v>2603</v>
      </c>
      <c r="C809" s="462"/>
      <c r="D809" s="462"/>
      <c r="E809" s="462"/>
      <c r="F809" s="462"/>
      <c r="G809" s="462"/>
      <c r="H809" s="463"/>
    </row>
    <row r="810" spans="1:8" ht="15" customHeight="1">
      <c r="A810" s="224">
        <v>8520</v>
      </c>
      <c r="B810" s="462" t="s">
        <v>2605</v>
      </c>
      <c r="C810" s="462"/>
      <c r="D810" s="462"/>
      <c r="E810" s="462"/>
      <c r="F810" s="462"/>
      <c r="G810" s="462"/>
      <c r="H810" s="463"/>
    </row>
    <row r="811" spans="1:8" ht="15" customHeight="1">
      <c r="A811" s="224">
        <v>8531</v>
      </c>
      <c r="B811" s="462" t="s">
        <v>4158</v>
      </c>
      <c r="C811" s="462"/>
      <c r="D811" s="462"/>
      <c r="E811" s="462"/>
      <c r="F811" s="462"/>
      <c r="G811" s="462"/>
      <c r="H811" s="463"/>
    </row>
    <row r="812" spans="1:8" ht="15" customHeight="1">
      <c r="A812" s="224">
        <v>8532</v>
      </c>
      <c r="B812" s="462" t="s">
        <v>4159</v>
      </c>
      <c r="C812" s="462"/>
      <c r="D812" s="462"/>
      <c r="E812" s="462"/>
      <c r="F812" s="462"/>
      <c r="G812" s="462"/>
      <c r="H812" s="463"/>
    </row>
    <row r="813" spans="1:8" ht="15" customHeight="1">
      <c r="A813" s="224">
        <v>8541</v>
      </c>
      <c r="B813" s="462" t="s">
        <v>4160</v>
      </c>
      <c r="C813" s="462"/>
      <c r="D813" s="462"/>
      <c r="E813" s="462"/>
      <c r="F813" s="462"/>
      <c r="G813" s="462"/>
      <c r="H813" s="463"/>
    </row>
    <row r="814" spans="1:8" ht="15" customHeight="1">
      <c r="A814" s="224">
        <v>8542</v>
      </c>
      <c r="B814" s="462" t="s">
        <v>4161</v>
      </c>
      <c r="C814" s="462"/>
      <c r="D814" s="462"/>
      <c r="E814" s="462"/>
      <c r="F814" s="462"/>
      <c r="G814" s="462"/>
      <c r="H814" s="463"/>
    </row>
    <row r="815" spans="1:8" ht="15" customHeight="1">
      <c r="A815" s="224">
        <v>8551</v>
      </c>
      <c r="B815" s="462" t="s">
        <v>4162</v>
      </c>
      <c r="C815" s="462"/>
      <c r="D815" s="462"/>
      <c r="E815" s="462"/>
      <c r="F815" s="462"/>
      <c r="G815" s="462"/>
      <c r="H815" s="463"/>
    </row>
    <row r="816" spans="1:8" ht="15" customHeight="1">
      <c r="A816" s="224">
        <v>8552</v>
      </c>
      <c r="B816" s="462" t="s">
        <v>4163</v>
      </c>
      <c r="C816" s="462"/>
      <c r="D816" s="462"/>
      <c r="E816" s="462"/>
      <c r="F816" s="462"/>
      <c r="G816" s="462"/>
      <c r="H816" s="463"/>
    </row>
    <row r="817" spans="1:8" ht="15" customHeight="1">
      <c r="A817" s="224">
        <v>8553</v>
      </c>
      <c r="B817" s="462" t="s">
        <v>4164</v>
      </c>
      <c r="C817" s="462"/>
      <c r="D817" s="462"/>
      <c r="E817" s="462"/>
      <c r="F817" s="462"/>
      <c r="G817" s="462"/>
      <c r="H817" s="463"/>
    </row>
    <row r="818" spans="1:8" ht="15" customHeight="1">
      <c r="A818" s="224">
        <v>8559</v>
      </c>
      <c r="B818" s="462" t="s">
        <v>4165</v>
      </c>
      <c r="C818" s="462"/>
      <c r="D818" s="462"/>
      <c r="E818" s="462"/>
      <c r="F818" s="462"/>
      <c r="G818" s="462"/>
      <c r="H818" s="463"/>
    </row>
    <row r="819" spans="1:8" ht="15" customHeight="1">
      <c r="A819" s="224">
        <v>8560</v>
      </c>
      <c r="B819" s="462" t="s">
        <v>4166</v>
      </c>
      <c r="C819" s="462"/>
      <c r="D819" s="462"/>
      <c r="E819" s="462"/>
      <c r="F819" s="462"/>
      <c r="G819" s="462"/>
      <c r="H819" s="463"/>
    </row>
    <row r="820" spans="1:8" ht="15" customHeight="1">
      <c r="A820" s="224">
        <v>8610</v>
      </c>
      <c r="B820" s="462" t="s">
        <v>4167</v>
      </c>
      <c r="C820" s="462"/>
      <c r="D820" s="462"/>
      <c r="E820" s="462"/>
      <c r="F820" s="462"/>
      <c r="G820" s="462"/>
      <c r="H820" s="463"/>
    </row>
    <row r="821" spans="1:8" ht="15" customHeight="1">
      <c r="A821" s="224">
        <v>8621</v>
      </c>
      <c r="B821" s="462" t="s">
        <v>4168</v>
      </c>
      <c r="C821" s="462"/>
      <c r="D821" s="462"/>
      <c r="E821" s="462"/>
      <c r="F821" s="462"/>
      <c r="G821" s="462"/>
      <c r="H821" s="463"/>
    </row>
    <row r="822" spans="1:8" ht="15" customHeight="1">
      <c r="A822" s="224">
        <v>8622</v>
      </c>
      <c r="B822" s="462" t="s">
        <v>4169</v>
      </c>
      <c r="C822" s="462"/>
      <c r="D822" s="462"/>
      <c r="E822" s="462"/>
      <c r="F822" s="462"/>
      <c r="G822" s="462"/>
      <c r="H822" s="463"/>
    </row>
    <row r="823" spans="1:8" ht="15" customHeight="1">
      <c r="A823" s="224">
        <v>8623</v>
      </c>
      <c r="B823" s="462" t="s">
        <v>4170</v>
      </c>
      <c r="C823" s="462"/>
      <c r="D823" s="462"/>
      <c r="E823" s="462"/>
      <c r="F823" s="462"/>
      <c r="G823" s="462"/>
      <c r="H823" s="463"/>
    </row>
    <row r="824" spans="1:8" ht="15" customHeight="1">
      <c r="A824" s="224">
        <v>8690</v>
      </c>
      <c r="B824" s="462" t="s">
        <v>4171</v>
      </c>
      <c r="C824" s="462"/>
      <c r="D824" s="462"/>
      <c r="E824" s="462"/>
      <c r="F824" s="462"/>
      <c r="G824" s="462"/>
      <c r="H824" s="463"/>
    </row>
    <row r="825" spans="1:8" ht="15" customHeight="1">
      <c r="A825" s="224">
        <v>8710</v>
      </c>
      <c r="B825" s="462" t="s">
        <v>4172</v>
      </c>
      <c r="C825" s="462"/>
      <c r="D825" s="462"/>
      <c r="E825" s="462"/>
      <c r="F825" s="462"/>
      <c r="G825" s="462"/>
      <c r="H825" s="463"/>
    </row>
    <row r="826" spans="1:8" ht="24.95" customHeight="1">
      <c r="A826" s="224">
        <v>8720</v>
      </c>
      <c r="B826" s="462" t="s">
        <v>4173</v>
      </c>
      <c r="C826" s="462"/>
      <c r="D826" s="462"/>
      <c r="E826" s="462"/>
      <c r="F826" s="462"/>
      <c r="G826" s="462"/>
      <c r="H826" s="463"/>
    </row>
    <row r="827" spans="1:8" ht="15" customHeight="1">
      <c r="A827" s="224">
        <v>8730</v>
      </c>
      <c r="B827" s="462" t="s">
        <v>4174</v>
      </c>
      <c r="C827" s="462"/>
      <c r="D827" s="462"/>
      <c r="E827" s="462"/>
      <c r="F827" s="462"/>
      <c r="G827" s="462"/>
      <c r="H827" s="463"/>
    </row>
    <row r="828" spans="1:8" ht="15" customHeight="1">
      <c r="A828" s="224">
        <v>8790</v>
      </c>
      <c r="B828" s="462" t="s">
        <v>4175</v>
      </c>
      <c r="C828" s="462"/>
      <c r="D828" s="462"/>
      <c r="E828" s="462"/>
      <c r="F828" s="462"/>
      <c r="G828" s="462"/>
      <c r="H828" s="463"/>
    </row>
    <row r="829" spans="1:8" ht="15" customHeight="1">
      <c r="A829" s="224">
        <v>8810</v>
      </c>
      <c r="B829" s="462" t="s">
        <v>4176</v>
      </c>
      <c r="C829" s="462"/>
      <c r="D829" s="462"/>
      <c r="E829" s="462"/>
      <c r="F829" s="462"/>
      <c r="G829" s="462"/>
      <c r="H829" s="463"/>
    </row>
    <row r="830" spans="1:8" ht="15" customHeight="1">
      <c r="A830" s="224">
        <v>8891</v>
      </c>
      <c r="B830" s="462" t="s">
        <v>4177</v>
      </c>
      <c r="C830" s="462"/>
      <c r="D830" s="462"/>
      <c r="E830" s="462"/>
      <c r="F830" s="462"/>
      <c r="G830" s="462"/>
      <c r="H830" s="463"/>
    </row>
    <row r="831" spans="1:8" ht="15" customHeight="1">
      <c r="A831" s="224">
        <v>8899</v>
      </c>
      <c r="B831" s="462" t="s">
        <v>4178</v>
      </c>
      <c r="C831" s="462"/>
      <c r="D831" s="462"/>
      <c r="E831" s="462"/>
      <c r="F831" s="462"/>
      <c r="G831" s="462"/>
      <c r="H831" s="463"/>
    </row>
    <row r="832" spans="1:8" ht="15" customHeight="1">
      <c r="A832" s="224">
        <v>9001</v>
      </c>
      <c r="B832" s="462" t="s">
        <v>4179</v>
      </c>
      <c r="C832" s="462"/>
      <c r="D832" s="462"/>
      <c r="E832" s="462"/>
      <c r="F832" s="462"/>
      <c r="G832" s="462"/>
      <c r="H832" s="463"/>
    </row>
    <row r="833" spans="1:8" ht="15" customHeight="1">
      <c r="A833" s="224">
        <v>9002</v>
      </c>
      <c r="B833" s="462" t="s">
        <v>4180</v>
      </c>
      <c r="C833" s="462"/>
      <c r="D833" s="462"/>
      <c r="E833" s="462"/>
      <c r="F833" s="462"/>
      <c r="G833" s="462"/>
      <c r="H833" s="463"/>
    </row>
    <row r="834" spans="1:8" ht="15" customHeight="1">
      <c r="A834" s="224">
        <v>9003</v>
      </c>
      <c r="B834" s="462" t="s">
        <v>4181</v>
      </c>
      <c r="C834" s="462"/>
      <c r="D834" s="462"/>
      <c r="E834" s="462"/>
      <c r="F834" s="462"/>
      <c r="G834" s="462"/>
      <c r="H834" s="463"/>
    </row>
    <row r="835" spans="1:8" ht="15" customHeight="1">
      <c r="A835" s="224">
        <v>9004</v>
      </c>
      <c r="B835" s="462" t="s">
        <v>4182</v>
      </c>
      <c r="C835" s="462"/>
      <c r="D835" s="462"/>
      <c r="E835" s="462"/>
      <c r="F835" s="462"/>
      <c r="G835" s="462"/>
      <c r="H835" s="463"/>
    </row>
    <row r="836" spans="1:8" ht="15" customHeight="1">
      <c r="A836" s="224">
        <v>9101</v>
      </c>
      <c r="B836" s="462" t="s">
        <v>4183</v>
      </c>
      <c r="C836" s="462"/>
      <c r="D836" s="462"/>
      <c r="E836" s="462"/>
      <c r="F836" s="462"/>
      <c r="G836" s="462"/>
      <c r="H836" s="463"/>
    </row>
    <row r="837" spans="1:8" ht="15" customHeight="1">
      <c r="A837" s="224">
        <v>9102</v>
      </c>
      <c r="B837" s="462" t="s">
        <v>4184</v>
      </c>
      <c r="C837" s="462"/>
      <c r="D837" s="462"/>
      <c r="E837" s="462"/>
      <c r="F837" s="462"/>
      <c r="G837" s="462"/>
      <c r="H837" s="463"/>
    </row>
    <row r="838" spans="1:8" ht="15" customHeight="1">
      <c r="A838" s="224">
        <v>9103</v>
      </c>
      <c r="B838" s="462" t="s">
        <v>4185</v>
      </c>
      <c r="C838" s="462"/>
      <c r="D838" s="462"/>
      <c r="E838" s="462"/>
      <c r="F838" s="462"/>
      <c r="G838" s="462"/>
      <c r="H838" s="463"/>
    </row>
    <row r="839" spans="1:8" ht="15" customHeight="1">
      <c r="A839" s="224">
        <v>9104</v>
      </c>
      <c r="B839" s="462" t="s">
        <v>4186</v>
      </c>
      <c r="C839" s="462"/>
      <c r="D839" s="462"/>
      <c r="E839" s="462"/>
      <c r="F839" s="462"/>
      <c r="G839" s="462"/>
      <c r="H839" s="463"/>
    </row>
    <row r="840" spans="1:8" ht="15" customHeight="1">
      <c r="A840" s="224">
        <v>9200</v>
      </c>
      <c r="B840" s="462" t="s">
        <v>4187</v>
      </c>
      <c r="C840" s="462"/>
      <c r="D840" s="462"/>
      <c r="E840" s="462"/>
      <c r="F840" s="462"/>
      <c r="G840" s="462"/>
      <c r="H840" s="463"/>
    </row>
    <row r="841" spans="1:8" ht="15" customHeight="1">
      <c r="A841" s="224">
        <v>9311</v>
      </c>
      <c r="B841" s="462" t="s">
        <v>4188</v>
      </c>
      <c r="C841" s="462"/>
      <c r="D841" s="462"/>
      <c r="E841" s="462"/>
      <c r="F841" s="462"/>
      <c r="G841" s="462"/>
      <c r="H841" s="463"/>
    </row>
    <row r="842" spans="1:8" ht="15" customHeight="1">
      <c r="A842" s="224">
        <v>9312</v>
      </c>
      <c r="B842" s="462" t="s">
        <v>4189</v>
      </c>
      <c r="C842" s="462"/>
      <c r="D842" s="462"/>
      <c r="E842" s="462"/>
      <c r="F842" s="462"/>
      <c r="G842" s="462"/>
      <c r="H842" s="463"/>
    </row>
    <row r="843" spans="1:8" ht="15" customHeight="1">
      <c r="A843" s="224">
        <v>9313</v>
      </c>
      <c r="B843" s="462" t="s">
        <v>4190</v>
      </c>
      <c r="C843" s="462"/>
      <c r="D843" s="462"/>
      <c r="E843" s="462"/>
      <c r="F843" s="462"/>
      <c r="G843" s="462"/>
      <c r="H843" s="463"/>
    </row>
    <row r="844" spans="1:8" ht="15" customHeight="1">
      <c r="A844" s="224">
        <v>9319</v>
      </c>
      <c r="B844" s="462" t="s">
        <v>4191</v>
      </c>
      <c r="C844" s="462"/>
      <c r="D844" s="462"/>
      <c r="E844" s="462"/>
      <c r="F844" s="462"/>
      <c r="G844" s="462"/>
      <c r="H844" s="463"/>
    </row>
    <row r="845" spans="1:8" ht="15" customHeight="1">
      <c r="A845" s="224">
        <v>9321</v>
      </c>
      <c r="B845" s="462" t="s">
        <v>4192</v>
      </c>
      <c r="C845" s="462"/>
      <c r="D845" s="462"/>
      <c r="E845" s="462"/>
      <c r="F845" s="462"/>
      <c r="G845" s="462"/>
      <c r="H845" s="463"/>
    </row>
    <row r="846" spans="1:8" ht="15" customHeight="1">
      <c r="A846" s="224">
        <v>9329</v>
      </c>
      <c r="B846" s="462" t="s">
        <v>4193</v>
      </c>
      <c r="C846" s="462"/>
      <c r="D846" s="462"/>
      <c r="E846" s="462"/>
      <c r="F846" s="462"/>
      <c r="G846" s="462"/>
      <c r="H846" s="463"/>
    </row>
    <row r="847" spans="1:8" ht="15" customHeight="1">
      <c r="A847" s="224">
        <v>9411</v>
      </c>
      <c r="B847" s="462" t="s">
        <v>4194</v>
      </c>
      <c r="C847" s="462"/>
      <c r="D847" s="462"/>
      <c r="E847" s="462"/>
      <c r="F847" s="462"/>
      <c r="G847" s="462"/>
      <c r="H847" s="463"/>
    </row>
    <row r="848" spans="1:8" ht="15" customHeight="1">
      <c r="A848" s="224">
        <v>9412</v>
      </c>
      <c r="B848" s="462" t="s">
        <v>4195</v>
      </c>
      <c r="C848" s="462"/>
      <c r="D848" s="462"/>
      <c r="E848" s="462"/>
      <c r="F848" s="462"/>
      <c r="G848" s="462"/>
      <c r="H848" s="463"/>
    </row>
    <row r="849" spans="1:8" ht="15" customHeight="1">
      <c r="A849" s="224">
        <v>9420</v>
      </c>
      <c r="B849" s="462" t="s">
        <v>4196</v>
      </c>
      <c r="C849" s="462"/>
      <c r="D849" s="462"/>
      <c r="E849" s="462"/>
      <c r="F849" s="462"/>
      <c r="G849" s="462"/>
      <c r="H849" s="463"/>
    </row>
    <row r="850" spans="1:8" ht="15" customHeight="1">
      <c r="A850" s="224">
        <v>9491</v>
      </c>
      <c r="B850" s="462" t="s">
        <v>4197</v>
      </c>
      <c r="C850" s="462"/>
      <c r="D850" s="462"/>
      <c r="E850" s="462"/>
      <c r="F850" s="462"/>
      <c r="G850" s="462"/>
      <c r="H850" s="463"/>
    </row>
    <row r="851" spans="1:8" ht="15" customHeight="1">
      <c r="A851" s="224">
        <v>9492</v>
      </c>
      <c r="B851" s="462" t="s">
        <v>4198</v>
      </c>
      <c r="C851" s="462"/>
      <c r="D851" s="462"/>
      <c r="E851" s="462"/>
      <c r="F851" s="462"/>
      <c r="G851" s="462"/>
      <c r="H851" s="463"/>
    </row>
    <row r="852" spans="1:8" ht="15" customHeight="1">
      <c r="A852" s="224">
        <v>9499</v>
      </c>
      <c r="B852" s="462" t="s">
        <v>4199</v>
      </c>
      <c r="C852" s="462"/>
      <c r="D852" s="462"/>
      <c r="E852" s="462"/>
      <c r="F852" s="462"/>
      <c r="G852" s="462"/>
      <c r="H852" s="463"/>
    </row>
    <row r="853" spans="1:8" ht="15" customHeight="1">
      <c r="A853" s="224">
        <v>9511</v>
      </c>
      <c r="B853" s="462" t="s">
        <v>4200</v>
      </c>
      <c r="C853" s="462"/>
      <c r="D853" s="462"/>
      <c r="E853" s="462"/>
      <c r="F853" s="462"/>
      <c r="G853" s="462"/>
      <c r="H853" s="463"/>
    </row>
    <row r="854" spans="1:8" ht="15" customHeight="1">
      <c r="A854" s="224">
        <v>9512</v>
      </c>
      <c r="B854" s="462" t="s">
        <v>4201</v>
      </c>
      <c r="C854" s="462"/>
      <c r="D854" s="462"/>
      <c r="E854" s="462"/>
      <c r="F854" s="462"/>
      <c r="G854" s="462"/>
      <c r="H854" s="463"/>
    </row>
    <row r="855" spans="1:8" ht="15" customHeight="1">
      <c r="A855" s="224">
        <v>9521</v>
      </c>
      <c r="B855" s="462" t="s">
        <v>4202</v>
      </c>
      <c r="C855" s="462"/>
      <c r="D855" s="462"/>
      <c r="E855" s="462"/>
      <c r="F855" s="462"/>
      <c r="G855" s="462"/>
      <c r="H855" s="463"/>
    </row>
    <row r="856" spans="1:8" ht="15" customHeight="1">
      <c r="A856" s="224">
        <v>9522</v>
      </c>
      <c r="B856" s="462" t="s">
        <v>4203</v>
      </c>
      <c r="C856" s="462"/>
      <c r="D856" s="462"/>
      <c r="E856" s="462"/>
      <c r="F856" s="462"/>
      <c r="G856" s="462"/>
      <c r="H856" s="463"/>
    </row>
    <row r="857" spans="1:8" ht="15" customHeight="1">
      <c r="A857" s="224">
        <v>9523</v>
      </c>
      <c r="B857" s="462" t="s">
        <v>4204</v>
      </c>
      <c r="C857" s="462"/>
      <c r="D857" s="462"/>
      <c r="E857" s="462"/>
      <c r="F857" s="462"/>
      <c r="G857" s="462"/>
      <c r="H857" s="463"/>
    </row>
    <row r="858" spans="1:8" ht="15" customHeight="1">
      <c r="A858" s="224">
        <v>9524</v>
      </c>
      <c r="B858" s="462" t="s">
        <v>4205</v>
      </c>
      <c r="C858" s="462"/>
      <c r="D858" s="462"/>
      <c r="E858" s="462"/>
      <c r="F858" s="462"/>
      <c r="G858" s="462"/>
      <c r="H858" s="463"/>
    </row>
    <row r="859" spans="1:8" ht="15" customHeight="1">
      <c r="A859" s="224">
        <v>9525</v>
      </c>
      <c r="B859" s="462" t="s">
        <v>4206</v>
      </c>
      <c r="C859" s="462"/>
      <c r="D859" s="462"/>
      <c r="E859" s="462"/>
      <c r="F859" s="462"/>
      <c r="G859" s="462"/>
      <c r="H859" s="463"/>
    </row>
    <row r="860" spans="1:8" ht="15" customHeight="1">
      <c r="A860" s="224">
        <v>9529</v>
      </c>
      <c r="B860" s="462" t="s">
        <v>4207</v>
      </c>
      <c r="C860" s="462"/>
      <c r="D860" s="462"/>
      <c r="E860" s="462"/>
      <c r="F860" s="462"/>
      <c r="G860" s="462"/>
      <c r="H860" s="463"/>
    </row>
    <row r="861" spans="1:8" ht="15" customHeight="1">
      <c r="A861" s="224">
        <v>9601</v>
      </c>
      <c r="B861" s="462" t="s">
        <v>4208</v>
      </c>
      <c r="C861" s="462"/>
      <c r="D861" s="462"/>
      <c r="E861" s="462"/>
      <c r="F861" s="462"/>
      <c r="G861" s="462"/>
      <c r="H861" s="463"/>
    </row>
    <row r="862" spans="1:8" ht="15" customHeight="1">
      <c r="A862" s="224">
        <v>9602</v>
      </c>
      <c r="B862" s="462" t="s">
        <v>4209</v>
      </c>
      <c r="C862" s="462"/>
      <c r="D862" s="462"/>
      <c r="E862" s="462"/>
      <c r="F862" s="462"/>
      <c r="G862" s="462"/>
      <c r="H862" s="463"/>
    </row>
    <row r="863" spans="1:8" ht="15" customHeight="1">
      <c r="A863" s="224">
        <v>9603</v>
      </c>
      <c r="B863" s="462" t="s">
        <v>4210</v>
      </c>
      <c r="C863" s="462"/>
      <c r="D863" s="462"/>
      <c r="E863" s="462"/>
      <c r="F863" s="462"/>
      <c r="G863" s="462"/>
      <c r="H863" s="463"/>
    </row>
    <row r="864" spans="1:8" ht="15" customHeight="1">
      <c r="A864" s="224">
        <v>9604</v>
      </c>
      <c r="B864" s="462" t="s">
        <v>4211</v>
      </c>
      <c r="C864" s="462"/>
      <c r="D864" s="462"/>
      <c r="E864" s="462"/>
      <c r="F864" s="462"/>
      <c r="G864" s="462"/>
      <c r="H864" s="463"/>
    </row>
    <row r="865" spans="1:8" ht="15" customHeight="1">
      <c r="A865" s="224">
        <v>9609</v>
      </c>
      <c r="B865" s="462" t="s">
        <v>4212</v>
      </c>
      <c r="C865" s="462"/>
      <c r="D865" s="462"/>
      <c r="E865" s="462"/>
      <c r="F865" s="462"/>
      <c r="G865" s="462"/>
      <c r="H865" s="463"/>
    </row>
    <row r="866" spans="1:8" ht="15" customHeight="1">
      <c r="A866" s="224">
        <v>9700</v>
      </c>
      <c r="B866" s="462" t="s">
        <v>4213</v>
      </c>
      <c r="C866" s="462"/>
      <c r="D866" s="462"/>
      <c r="E866" s="462"/>
      <c r="F866" s="462"/>
      <c r="G866" s="462"/>
      <c r="H866" s="463"/>
    </row>
    <row r="867" spans="1:8" ht="15" customHeight="1">
      <c r="A867" s="224">
        <v>9810</v>
      </c>
      <c r="B867" s="462" t="s">
        <v>4214</v>
      </c>
      <c r="C867" s="462"/>
      <c r="D867" s="462"/>
      <c r="E867" s="462"/>
      <c r="F867" s="462"/>
      <c r="G867" s="462"/>
      <c r="H867" s="463"/>
    </row>
    <row r="868" spans="1:8" ht="15" customHeight="1">
      <c r="A868" s="224">
        <v>9820</v>
      </c>
      <c r="B868" s="462" t="s">
        <v>4215</v>
      </c>
      <c r="C868" s="462"/>
      <c r="D868" s="462"/>
      <c r="E868" s="462"/>
      <c r="F868" s="462"/>
      <c r="G868" s="462"/>
      <c r="H868" s="463"/>
    </row>
    <row r="869" spans="1:8" ht="15" customHeight="1">
      <c r="A869" s="225">
        <v>9900</v>
      </c>
      <c r="B869" s="464" t="s">
        <v>4216</v>
      </c>
      <c r="C869" s="464"/>
      <c r="D869" s="464"/>
      <c r="E869" s="464"/>
      <c r="F869" s="464"/>
      <c r="G869" s="464"/>
      <c r="H869" s="465"/>
    </row>
    <row r="870" ht="5.1" customHeight="1"/>
    <row r="871" ht="12.75" hidden="1"/>
    <row r="872" ht="12.75" hidden="1"/>
    <row r="873" ht="12.75" hidden="1"/>
    <row r="874" ht="12.75" hidden="1"/>
    <row r="875" ht="12.75" hidden="1"/>
    <row r="876" ht="12.75" hidden="1"/>
    <row r="877" ht="12.75" hidden="1"/>
    <row r="878" ht="12.75" hidden="1"/>
    <row r="879" ht="12.75" hidden="1"/>
    <row r="880" ht="12.75" hidden="1"/>
    <row r="881" ht="12.75" hidden="1"/>
    <row r="882" ht="12.75" hidden="1"/>
    <row r="883" ht="12.75" hidden="1"/>
    <row r="884" ht="12.75" hidden="1"/>
    <row r="885" ht="12.75" hidden="1"/>
    <row r="886" ht="12.75" hidden="1"/>
    <row r="887" ht="12.75" hidden="1"/>
    <row r="888" ht="12.75" hidden="1"/>
    <row r="889" ht="12.75" hidden="1"/>
    <row r="890" ht="12.75" hidden="1"/>
    <row r="891" ht="12.75" hidden="1"/>
    <row r="892" ht="12.75" hidden="1"/>
    <row r="893" ht="12.75" hidden="1"/>
    <row r="894" ht="12.75" hidden="1"/>
    <row r="895" ht="12.75" hidden="1"/>
    <row r="896" ht="12.75" hidden="1"/>
    <row r="897" ht="12.75" hidden="1"/>
  </sheetData>
  <sheetProtection password="C79A" sheet="1" objects="1" scenarios="1"/>
  <mergeCells count="635">
    <mergeCell ref="B203:H203"/>
    <mergeCell ref="A2:H2"/>
    <mergeCell ref="A13:H13"/>
    <mergeCell ref="B10:H10"/>
    <mergeCell ref="B11:H11"/>
    <mergeCell ref="B3:H3"/>
    <mergeCell ref="B254:H254"/>
    <mergeCell ref="B255:H255"/>
    <mergeCell ref="B264:H264"/>
    <mergeCell ref="B265:H265"/>
    <mergeCell ref="B256:H256"/>
    <mergeCell ref="B257:H257"/>
    <mergeCell ref="B258:H258"/>
    <mergeCell ref="B259:H259"/>
    <mergeCell ref="B266:H266"/>
    <mergeCell ref="B267:H267"/>
    <mergeCell ref="B260:H260"/>
    <mergeCell ref="B261:H261"/>
    <mergeCell ref="B262:H262"/>
    <mergeCell ref="B263:H263"/>
    <mergeCell ref="B272:H272"/>
    <mergeCell ref="B273:H273"/>
    <mergeCell ref="B274:H274"/>
    <mergeCell ref="B275:H275"/>
    <mergeCell ref="B268:H268"/>
    <mergeCell ref="B269:H269"/>
    <mergeCell ref="B270:H270"/>
    <mergeCell ref="B271:H271"/>
    <mergeCell ref="B280:H280"/>
    <mergeCell ref="B281:H281"/>
    <mergeCell ref="B282:H282"/>
    <mergeCell ref="B283:H283"/>
    <mergeCell ref="B276:H276"/>
    <mergeCell ref="B277:H277"/>
    <mergeCell ref="B278:H278"/>
    <mergeCell ref="B279:H279"/>
    <mergeCell ref="B288:H288"/>
    <mergeCell ref="B289:H289"/>
    <mergeCell ref="B290:H290"/>
    <mergeCell ref="B291:H291"/>
    <mergeCell ref="B284:H284"/>
    <mergeCell ref="B285:H285"/>
    <mergeCell ref="B286:H286"/>
    <mergeCell ref="B287:H287"/>
    <mergeCell ref="B296:H296"/>
    <mergeCell ref="B297:H297"/>
    <mergeCell ref="B298:H298"/>
    <mergeCell ref="B299:H299"/>
    <mergeCell ref="B292:H292"/>
    <mergeCell ref="B293:H293"/>
    <mergeCell ref="B294:H294"/>
    <mergeCell ref="B295:H295"/>
    <mergeCell ref="B304:H304"/>
    <mergeCell ref="B305:H305"/>
    <mergeCell ref="B306:H306"/>
    <mergeCell ref="B307:H307"/>
    <mergeCell ref="B300:H300"/>
    <mergeCell ref="B301:H301"/>
    <mergeCell ref="B302:H302"/>
    <mergeCell ref="B303:H303"/>
    <mergeCell ref="B312:H312"/>
    <mergeCell ref="B313:H313"/>
    <mergeCell ref="B314:H314"/>
    <mergeCell ref="B315:H315"/>
    <mergeCell ref="B308:H308"/>
    <mergeCell ref="B309:H309"/>
    <mergeCell ref="B310:H310"/>
    <mergeCell ref="B311:H311"/>
    <mergeCell ref="B320:H320"/>
    <mergeCell ref="B321:H321"/>
    <mergeCell ref="B322:H322"/>
    <mergeCell ref="B323:H323"/>
    <mergeCell ref="B316:H316"/>
    <mergeCell ref="B317:H317"/>
    <mergeCell ref="B318:H318"/>
    <mergeCell ref="B319:H319"/>
    <mergeCell ref="B328:H328"/>
    <mergeCell ref="B329:H329"/>
    <mergeCell ref="B330:H330"/>
    <mergeCell ref="B331:H331"/>
    <mergeCell ref="B324:H324"/>
    <mergeCell ref="B325:H325"/>
    <mergeCell ref="B326:H326"/>
    <mergeCell ref="B327:H327"/>
    <mergeCell ref="B336:H336"/>
    <mergeCell ref="B337:H337"/>
    <mergeCell ref="B338:H338"/>
    <mergeCell ref="B339:H339"/>
    <mergeCell ref="B332:H332"/>
    <mergeCell ref="B333:H333"/>
    <mergeCell ref="B334:H334"/>
    <mergeCell ref="B335:H335"/>
    <mergeCell ref="B344:H344"/>
    <mergeCell ref="B345:H345"/>
    <mergeCell ref="B346:H346"/>
    <mergeCell ref="B347:H347"/>
    <mergeCell ref="B340:H340"/>
    <mergeCell ref="B341:H341"/>
    <mergeCell ref="B342:H342"/>
    <mergeCell ref="B343:H343"/>
    <mergeCell ref="B352:H352"/>
    <mergeCell ref="B353:H353"/>
    <mergeCell ref="B354:H354"/>
    <mergeCell ref="B355:H355"/>
    <mergeCell ref="B348:H348"/>
    <mergeCell ref="B349:H349"/>
    <mergeCell ref="B350:H350"/>
    <mergeCell ref="B351:H351"/>
    <mergeCell ref="B360:H360"/>
    <mergeCell ref="B361:H361"/>
    <mergeCell ref="B362:H362"/>
    <mergeCell ref="B363:H363"/>
    <mergeCell ref="B356:H356"/>
    <mergeCell ref="B357:H357"/>
    <mergeCell ref="B358:H358"/>
    <mergeCell ref="B359:H359"/>
    <mergeCell ref="B368:H368"/>
    <mergeCell ref="B369:H369"/>
    <mergeCell ref="B370:H370"/>
    <mergeCell ref="B371:H371"/>
    <mergeCell ref="B364:H364"/>
    <mergeCell ref="B365:H365"/>
    <mergeCell ref="B366:H366"/>
    <mergeCell ref="B367:H367"/>
    <mergeCell ref="B376:H376"/>
    <mergeCell ref="B377:H377"/>
    <mergeCell ref="B378:H378"/>
    <mergeCell ref="B379:H379"/>
    <mergeCell ref="B372:H372"/>
    <mergeCell ref="B373:H373"/>
    <mergeCell ref="B374:H374"/>
    <mergeCell ref="B375:H375"/>
    <mergeCell ref="B384:H384"/>
    <mergeCell ref="B385:H385"/>
    <mergeCell ref="B386:H386"/>
    <mergeCell ref="B387:H387"/>
    <mergeCell ref="B380:H380"/>
    <mergeCell ref="B381:H381"/>
    <mergeCell ref="B382:H382"/>
    <mergeCell ref="B383:H383"/>
    <mergeCell ref="B392:H392"/>
    <mergeCell ref="B393:H393"/>
    <mergeCell ref="B394:H394"/>
    <mergeCell ref="B395:H395"/>
    <mergeCell ref="B388:H388"/>
    <mergeCell ref="B389:H389"/>
    <mergeCell ref="B390:H390"/>
    <mergeCell ref="B391:H391"/>
    <mergeCell ref="B400:H400"/>
    <mergeCell ref="B401:H401"/>
    <mergeCell ref="B402:H402"/>
    <mergeCell ref="B403:H403"/>
    <mergeCell ref="B396:H396"/>
    <mergeCell ref="B397:H397"/>
    <mergeCell ref="B398:H398"/>
    <mergeCell ref="B399:H399"/>
    <mergeCell ref="B408:H408"/>
    <mergeCell ref="B409:H409"/>
    <mergeCell ref="B410:H410"/>
    <mergeCell ref="B411:H411"/>
    <mergeCell ref="B404:H404"/>
    <mergeCell ref="B405:H405"/>
    <mergeCell ref="B406:H406"/>
    <mergeCell ref="B407:H407"/>
    <mergeCell ref="B416:H416"/>
    <mergeCell ref="B417:H417"/>
    <mergeCell ref="B418:H418"/>
    <mergeCell ref="B419:H419"/>
    <mergeCell ref="B412:H412"/>
    <mergeCell ref="B413:H413"/>
    <mergeCell ref="B414:H414"/>
    <mergeCell ref="B415:H415"/>
    <mergeCell ref="B424:H424"/>
    <mergeCell ref="B425:H425"/>
    <mergeCell ref="B426:H426"/>
    <mergeCell ref="B427:H427"/>
    <mergeCell ref="B420:H420"/>
    <mergeCell ref="B421:H421"/>
    <mergeCell ref="B422:H422"/>
    <mergeCell ref="B423:H423"/>
    <mergeCell ref="B432:H432"/>
    <mergeCell ref="B433:H433"/>
    <mergeCell ref="B434:H434"/>
    <mergeCell ref="B435:H435"/>
    <mergeCell ref="B428:H428"/>
    <mergeCell ref="B429:H429"/>
    <mergeCell ref="B430:H430"/>
    <mergeCell ref="B431:H431"/>
    <mergeCell ref="B440:H440"/>
    <mergeCell ref="B441:H441"/>
    <mergeCell ref="B442:H442"/>
    <mergeCell ref="B443:H443"/>
    <mergeCell ref="B436:H436"/>
    <mergeCell ref="B437:H437"/>
    <mergeCell ref="B438:H438"/>
    <mergeCell ref="B439:H439"/>
    <mergeCell ref="B448:H448"/>
    <mergeCell ref="B449:H449"/>
    <mergeCell ref="B450:H450"/>
    <mergeCell ref="B451:H451"/>
    <mergeCell ref="B444:H444"/>
    <mergeCell ref="B445:H445"/>
    <mergeCell ref="B446:H446"/>
    <mergeCell ref="B447:H447"/>
    <mergeCell ref="B456:H456"/>
    <mergeCell ref="B457:H457"/>
    <mergeCell ref="B458:H458"/>
    <mergeCell ref="B459:H459"/>
    <mergeCell ref="B452:H452"/>
    <mergeCell ref="B453:H453"/>
    <mergeCell ref="B454:H454"/>
    <mergeCell ref="B455:H455"/>
    <mergeCell ref="B464:H464"/>
    <mergeCell ref="B465:H465"/>
    <mergeCell ref="B466:H466"/>
    <mergeCell ref="B467:H467"/>
    <mergeCell ref="B460:H460"/>
    <mergeCell ref="B461:H461"/>
    <mergeCell ref="B462:H462"/>
    <mergeCell ref="B463:H463"/>
    <mergeCell ref="B472:H472"/>
    <mergeCell ref="B473:H473"/>
    <mergeCell ref="B474:H474"/>
    <mergeCell ref="B475:H475"/>
    <mergeCell ref="B468:H468"/>
    <mergeCell ref="B469:H469"/>
    <mergeCell ref="B470:H470"/>
    <mergeCell ref="B471:H471"/>
    <mergeCell ref="B480:H480"/>
    <mergeCell ref="B481:H481"/>
    <mergeCell ref="B482:H482"/>
    <mergeCell ref="B483:H483"/>
    <mergeCell ref="B476:H476"/>
    <mergeCell ref="B477:H477"/>
    <mergeCell ref="B478:H478"/>
    <mergeCell ref="B479:H479"/>
    <mergeCell ref="B488:H488"/>
    <mergeCell ref="B489:H489"/>
    <mergeCell ref="B490:H490"/>
    <mergeCell ref="B491:H491"/>
    <mergeCell ref="B484:H484"/>
    <mergeCell ref="B485:H485"/>
    <mergeCell ref="B486:H486"/>
    <mergeCell ref="B487:H487"/>
    <mergeCell ref="B496:H496"/>
    <mergeCell ref="B497:H497"/>
    <mergeCell ref="B498:H498"/>
    <mergeCell ref="B499:H499"/>
    <mergeCell ref="B492:H492"/>
    <mergeCell ref="B493:H493"/>
    <mergeCell ref="B494:H494"/>
    <mergeCell ref="B495:H495"/>
    <mergeCell ref="B504:H504"/>
    <mergeCell ref="B505:H505"/>
    <mergeCell ref="B506:H506"/>
    <mergeCell ref="B507:H507"/>
    <mergeCell ref="B500:H500"/>
    <mergeCell ref="B501:H501"/>
    <mergeCell ref="B502:H502"/>
    <mergeCell ref="B503:H503"/>
    <mergeCell ref="B512:H512"/>
    <mergeCell ref="B513:H513"/>
    <mergeCell ref="B514:H514"/>
    <mergeCell ref="B515:H515"/>
    <mergeCell ref="B508:H508"/>
    <mergeCell ref="B509:H509"/>
    <mergeCell ref="B510:H510"/>
    <mergeCell ref="B511:H511"/>
    <mergeCell ref="B520:H520"/>
    <mergeCell ref="B521:H521"/>
    <mergeCell ref="B522:H522"/>
    <mergeCell ref="B523:H523"/>
    <mergeCell ref="B516:H516"/>
    <mergeCell ref="B517:H517"/>
    <mergeCell ref="B518:H518"/>
    <mergeCell ref="B519:H519"/>
    <mergeCell ref="B528:H528"/>
    <mergeCell ref="B529:H529"/>
    <mergeCell ref="B530:H530"/>
    <mergeCell ref="B531:H531"/>
    <mergeCell ref="B524:H524"/>
    <mergeCell ref="B525:H525"/>
    <mergeCell ref="B526:H526"/>
    <mergeCell ref="B527:H527"/>
    <mergeCell ref="B536:H536"/>
    <mergeCell ref="B537:H537"/>
    <mergeCell ref="B538:H538"/>
    <mergeCell ref="B539:H539"/>
    <mergeCell ref="B532:H532"/>
    <mergeCell ref="B533:H533"/>
    <mergeCell ref="B534:H534"/>
    <mergeCell ref="B535:H535"/>
    <mergeCell ref="B544:H544"/>
    <mergeCell ref="B545:H545"/>
    <mergeCell ref="B546:H546"/>
    <mergeCell ref="B547:H547"/>
    <mergeCell ref="B540:H540"/>
    <mergeCell ref="B541:H541"/>
    <mergeCell ref="B542:H542"/>
    <mergeCell ref="B543:H543"/>
    <mergeCell ref="B552:H552"/>
    <mergeCell ref="B553:H553"/>
    <mergeCell ref="B554:H554"/>
    <mergeCell ref="B555:H555"/>
    <mergeCell ref="B548:H548"/>
    <mergeCell ref="B549:H549"/>
    <mergeCell ref="B550:H550"/>
    <mergeCell ref="B551:H551"/>
    <mergeCell ref="B560:H560"/>
    <mergeCell ref="B561:H561"/>
    <mergeCell ref="B562:H562"/>
    <mergeCell ref="B563:H563"/>
    <mergeCell ref="B556:H556"/>
    <mergeCell ref="B557:H557"/>
    <mergeCell ref="B558:H558"/>
    <mergeCell ref="B559:H559"/>
    <mergeCell ref="B568:H568"/>
    <mergeCell ref="B569:H569"/>
    <mergeCell ref="B570:H570"/>
    <mergeCell ref="B571:H571"/>
    <mergeCell ref="B564:H564"/>
    <mergeCell ref="B565:H565"/>
    <mergeCell ref="B566:H566"/>
    <mergeCell ref="B567:H567"/>
    <mergeCell ref="B576:H576"/>
    <mergeCell ref="B577:H577"/>
    <mergeCell ref="B578:H578"/>
    <mergeCell ref="B579:H579"/>
    <mergeCell ref="B572:H572"/>
    <mergeCell ref="B573:H573"/>
    <mergeCell ref="B574:H574"/>
    <mergeCell ref="B575:H575"/>
    <mergeCell ref="B584:H584"/>
    <mergeCell ref="B585:H585"/>
    <mergeCell ref="B586:H586"/>
    <mergeCell ref="B587:H587"/>
    <mergeCell ref="B580:H580"/>
    <mergeCell ref="B581:H581"/>
    <mergeCell ref="B582:H582"/>
    <mergeCell ref="B583:H583"/>
    <mergeCell ref="B592:H592"/>
    <mergeCell ref="B593:H593"/>
    <mergeCell ref="B594:H594"/>
    <mergeCell ref="B595:H595"/>
    <mergeCell ref="B588:H588"/>
    <mergeCell ref="B589:H589"/>
    <mergeCell ref="B590:H590"/>
    <mergeCell ref="B591:H591"/>
    <mergeCell ref="B600:H600"/>
    <mergeCell ref="B601:H601"/>
    <mergeCell ref="B602:H602"/>
    <mergeCell ref="B603:H603"/>
    <mergeCell ref="B596:H596"/>
    <mergeCell ref="B597:H597"/>
    <mergeCell ref="B598:H598"/>
    <mergeCell ref="B599:H599"/>
    <mergeCell ref="B608:H608"/>
    <mergeCell ref="B609:H609"/>
    <mergeCell ref="B610:H610"/>
    <mergeCell ref="B611:H611"/>
    <mergeCell ref="B604:H604"/>
    <mergeCell ref="B605:H605"/>
    <mergeCell ref="B606:H606"/>
    <mergeCell ref="B607:H607"/>
    <mergeCell ref="B616:H616"/>
    <mergeCell ref="B617:H617"/>
    <mergeCell ref="B618:H618"/>
    <mergeCell ref="B619:H619"/>
    <mergeCell ref="B612:H612"/>
    <mergeCell ref="B613:H613"/>
    <mergeCell ref="B614:H614"/>
    <mergeCell ref="B615:H615"/>
    <mergeCell ref="B624:H624"/>
    <mergeCell ref="B625:H625"/>
    <mergeCell ref="B626:H626"/>
    <mergeCell ref="B627:H627"/>
    <mergeCell ref="B620:H620"/>
    <mergeCell ref="B621:H621"/>
    <mergeCell ref="B622:H622"/>
    <mergeCell ref="B623:H623"/>
    <mergeCell ref="B632:H632"/>
    <mergeCell ref="B633:H633"/>
    <mergeCell ref="B634:H634"/>
    <mergeCell ref="B635:H635"/>
    <mergeCell ref="B628:H628"/>
    <mergeCell ref="B629:H629"/>
    <mergeCell ref="B630:H630"/>
    <mergeCell ref="B631:H631"/>
    <mergeCell ref="B640:H640"/>
    <mergeCell ref="B641:H641"/>
    <mergeCell ref="B642:H642"/>
    <mergeCell ref="B643:H643"/>
    <mergeCell ref="B636:H636"/>
    <mergeCell ref="B637:H637"/>
    <mergeCell ref="B638:H638"/>
    <mergeCell ref="B639:H639"/>
    <mergeCell ref="B648:H648"/>
    <mergeCell ref="B649:H649"/>
    <mergeCell ref="B650:H650"/>
    <mergeCell ref="B651:H651"/>
    <mergeCell ref="B644:H644"/>
    <mergeCell ref="B645:H645"/>
    <mergeCell ref="B646:H646"/>
    <mergeCell ref="B647:H647"/>
    <mergeCell ref="B656:H656"/>
    <mergeCell ref="B657:H657"/>
    <mergeCell ref="B658:H658"/>
    <mergeCell ref="B659:H659"/>
    <mergeCell ref="B652:H652"/>
    <mergeCell ref="B653:H653"/>
    <mergeCell ref="B654:H654"/>
    <mergeCell ref="B655:H655"/>
    <mergeCell ref="B664:H664"/>
    <mergeCell ref="B665:H665"/>
    <mergeCell ref="B666:H666"/>
    <mergeCell ref="B667:H667"/>
    <mergeCell ref="B660:H660"/>
    <mergeCell ref="B661:H661"/>
    <mergeCell ref="B662:H662"/>
    <mergeCell ref="B663:H663"/>
    <mergeCell ref="B672:H672"/>
    <mergeCell ref="B673:H673"/>
    <mergeCell ref="B674:H674"/>
    <mergeCell ref="B675:H675"/>
    <mergeCell ref="B668:H668"/>
    <mergeCell ref="B669:H669"/>
    <mergeCell ref="B670:H670"/>
    <mergeCell ref="B671:H671"/>
    <mergeCell ref="B680:H680"/>
    <mergeCell ref="B681:H681"/>
    <mergeCell ref="B682:H682"/>
    <mergeCell ref="B683:H683"/>
    <mergeCell ref="B676:H676"/>
    <mergeCell ref="B677:H677"/>
    <mergeCell ref="B678:H678"/>
    <mergeCell ref="B679:H679"/>
    <mergeCell ref="B688:H688"/>
    <mergeCell ref="B689:H689"/>
    <mergeCell ref="B690:H690"/>
    <mergeCell ref="B691:H691"/>
    <mergeCell ref="B684:H684"/>
    <mergeCell ref="B685:H685"/>
    <mergeCell ref="B686:H686"/>
    <mergeCell ref="B687:H687"/>
    <mergeCell ref="B696:H696"/>
    <mergeCell ref="B697:H697"/>
    <mergeCell ref="B698:H698"/>
    <mergeCell ref="B699:H699"/>
    <mergeCell ref="B692:H692"/>
    <mergeCell ref="B693:H693"/>
    <mergeCell ref="B694:H694"/>
    <mergeCell ref="B695:H695"/>
    <mergeCell ref="B704:H704"/>
    <mergeCell ref="B705:H705"/>
    <mergeCell ref="B706:H706"/>
    <mergeCell ref="B707:H707"/>
    <mergeCell ref="B700:H700"/>
    <mergeCell ref="B701:H701"/>
    <mergeCell ref="B702:H702"/>
    <mergeCell ref="B703:H703"/>
    <mergeCell ref="B712:H712"/>
    <mergeCell ref="B713:H713"/>
    <mergeCell ref="B714:H714"/>
    <mergeCell ref="B715:H715"/>
    <mergeCell ref="B708:H708"/>
    <mergeCell ref="B709:H709"/>
    <mergeCell ref="B710:H710"/>
    <mergeCell ref="B711:H711"/>
    <mergeCell ref="B720:H720"/>
    <mergeCell ref="B721:H721"/>
    <mergeCell ref="B722:H722"/>
    <mergeCell ref="B723:H723"/>
    <mergeCell ref="B716:H716"/>
    <mergeCell ref="B717:H717"/>
    <mergeCell ref="B718:H718"/>
    <mergeCell ref="B719:H719"/>
    <mergeCell ref="B728:H728"/>
    <mergeCell ref="B729:H729"/>
    <mergeCell ref="B730:H730"/>
    <mergeCell ref="B731:H731"/>
    <mergeCell ref="B724:H724"/>
    <mergeCell ref="B725:H725"/>
    <mergeCell ref="B726:H726"/>
    <mergeCell ref="B727:H727"/>
    <mergeCell ref="B736:H736"/>
    <mergeCell ref="B737:H737"/>
    <mergeCell ref="B738:H738"/>
    <mergeCell ref="B739:H739"/>
    <mergeCell ref="B732:H732"/>
    <mergeCell ref="B733:H733"/>
    <mergeCell ref="B734:H734"/>
    <mergeCell ref="B735:H735"/>
    <mergeCell ref="B744:H744"/>
    <mergeCell ref="B745:H745"/>
    <mergeCell ref="B746:H746"/>
    <mergeCell ref="B747:H747"/>
    <mergeCell ref="B740:H740"/>
    <mergeCell ref="B741:H741"/>
    <mergeCell ref="B742:H742"/>
    <mergeCell ref="B743:H743"/>
    <mergeCell ref="B752:H752"/>
    <mergeCell ref="B753:H753"/>
    <mergeCell ref="B754:H754"/>
    <mergeCell ref="B755:H755"/>
    <mergeCell ref="B748:H748"/>
    <mergeCell ref="B749:H749"/>
    <mergeCell ref="B750:H750"/>
    <mergeCell ref="B751:H751"/>
    <mergeCell ref="B760:H760"/>
    <mergeCell ref="B761:H761"/>
    <mergeCell ref="B762:H762"/>
    <mergeCell ref="B763:H763"/>
    <mergeCell ref="B756:H756"/>
    <mergeCell ref="B757:H757"/>
    <mergeCell ref="B758:H758"/>
    <mergeCell ref="B759:H759"/>
    <mergeCell ref="B768:H768"/>
    <mergeCell ref="B769:H769"/>
    <mergeCell ref="B770:H770"/>
    <mergeCell ref="B771:H771"/>
    <mergeCell ref="B764:H764"/>
    <mergeCell ref="B765:H765"/>
    <mergeCell ref="B766:H766"/>
    <mergeCell ref="B767:H767"/>
    <mergeCell ref="B776:H776"/>
    <mergeCell ref="B777:H777"/>
    <mergeCell ref="B778:H778"/>
    <mergeCell ref="B779:H779"/>
    <mergeCell ref="B772:H772"/>
    <mergeCell ref="B773:H773"/>
    <mergeCell ref="B774:H774"/>
    <mergeCell ref="B775:H775"/>
    <mergeCell ref="B784:H784"/>
    <mergeCell ref="B785:H785"/>
    <mergeCell ref="B786:H786"/>
    <mergeCell ref="B787:H787"/>
    <mergeCell ref="B780:H780"/>
    <mergeCell ref="B781:H781"/>
    <mergeCell ref="B782:H782"/>
    <mergeCell ref="B783:H783"/>
    <mergeCell ref="B792:H792"/>
    <mergeCell ref="B793:H793"/>
    <mergeCell ref="B794:H794"/>
    <mergeCell ref="B795:H795"/>
    <mergeCell ref="B788:H788"/>
    <mergeCell ref="B789:H789"/>
    <mergeCell ref="B790:H790"/>
    <mergeCell ref="B791:H791"/>
    <mergeCell ref="B800:H800"/>
    <mergeCell ref="B801:H801"/>
    <mergeCell ref="B802:H802"/>
    <mergeCell ref="B803:H803"/>
    <mergeCell ref="B796:H796"/>
    <mergeCell ref="B797:H797"/>
    <mergeCell ref="B798:H798"/>
    <mergeCell ref="B799:H799"/>
    <mergeCell ref="B808:H808"/>
    <mergeCell ref="B809:H809"/>
    <mergeCell ref="B810:H810"/>
    <mergeCell ref="B811:H811"/>
    <mergeCell ref="B804:H804"/>
    <mergeCell ref="B805:H805"/>
    <mergeCell ref="B806:H806"/>
    <mergeCell ref="B807:H807"/>
    <mergeCell ref="B816:H816"/>
    <mergeCell ref="B817:H817"/>
    <mergeCell ref="B818:H818"/>
    <mergeCell ref="B819:H819"/>
    <mergeCell ref="B812:H812"/>
    <mergeCell ref="B813:H813"/>
    <mergeCell ref="B814:H814"/>
    <mergeCell ref="B815:H815"/>
    <mergeCell ref="B824:H824"/>
    <mergeCell ref="B825:H825"/>
    <mergeCell ref="B826:H826"/>
    <mergeCell ref="B827:H827"/>
    <mergeCell ref="B820:H820"/>
    <mergeCell ref="B821:H821"/>
    <mergeCell ref="B822:H822"/>
    <mergeCell ref="B823:H823"/>
    <mergeCell ref="B832:H832"/>
    <mergeCell ref="B833:H833"/>
    <mergeCell ref="B834:H834"/>
    <mergeCell ref="B835:H835"/>
    <mergeCell ref="B828:H828"/>
    <mergeCell ref="B829:H829"/>
    <mergeCell ref="B830:H830"/>
    <mergeCell ref="B831:H831"/>
    <mergeCell ref="B840:H840"/>
    <mergeCell ref="B841:H841"/>
    <mergeCell ref="B842:H842"/>
    <mergeCell ref="B843:H843"/>
    <mergeCell ref="B836:H836"/>
    <mergeCell ref="B837:H837"/>
    <mergeCell ref="B838:H838"/>
    <mergeCell ref="B839:H839"/>
    <mergeCell ref="B859:H859"/>
    <mergeCell ref="B844:H844"/>
    <mergeCell ref="B845:H845"/>
    <mergeCell ref="B846:H846"/>
    <mergeCell ref="B847:H847"/>
    <mergeCell ref="B848:H848"/>
    <mergeCell ref="B849:H849"/>
    <mergeCell ref="B850:H850"/>
    <mergeCell ref="B851:H851"/>
    <mergeCell ref="B861:H861"/>
    <mergeCell ref="B862:H862"/>
    <mergeCell ref="B863:H863"/>
    <mergeCell ref="B852:H852"/>
    <mergeCell ref="B853:H853"/>
    <mergeCell ref="B854:H854"/>
    <mergeCell ref="B855:H855"/>
    <mergeCell ref="B856:H856"/>
    <mergeCell ref="B857:H857"/>
    <mergeCell ref="B858:H858"/>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s>
  <hyperlinks>
    <hyperlink ref="A1:H1" location="RefStr!B6" tooltip="Povratak na Referentnu stranicu" display="&lt;–––– Povratak na Referentnu stranic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8" right="0.590277777777778" top="0.7875" bottom="0.984027777777778" header="0.511805555555556" footer="0.511805555555556"/>
  <pageSetup fitToHeight="0" horizontalDpi="300" verticalDpi="300" orientation="portrait" paperSize="9" scale="83"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11">
    <pageSetUpPr fitToPage="1"/>
  </sheetPr>
  <dimension ref="A1:H43"/>
  <sheetViews>
    <sheetView showGridLines="0" showRowColHeaders="0" workbookViewId="0" topLeftCell="A1">
      <pane ySplit="22" topLeftCell="A23" activePane="bottomLeft" state="frozen"/>
      <selection pane="topLeft" activeCell="A1" sqref="A1"/>
      <selection pane="bottomLeft" activeCell="A23" sqref="A23"/>
    </sheetView>
  </sheetViews>
  <sheetFormatPr defaultColWidth="0" defaultRowHeight="12.75" zeroHeight="1"/>
  <cols>
    <col min="1" max="1" width="10.7142857142857" style="226" customWidth="1"/>
    <col min="2" max="3" width="45.7142857142857" style="226" customWidth="1"/>
    <col min="4" max="4" width="0.857142857142857" style="226" customWidth="1"/>
    <col min="5" max="16384" width="0" style="226" hidden="1"/>
  </cols>
  <sheetData>
    <row r="1" spans="1:8" s="180" customFormat="1" ht="20.1" customHeight="1">
      <c r="A1" s="471" t="s">
        <v>3035</v>
      </c>
      <c r="B1" s="471"/>
      <c r="C1" s="471"/>
      <c r="D1" s="471"/>
      <c r="E1" s="471"/>
      <c r="F1" s="471"/>
      <c r="G1" s="471"/>
      <c r="H1" s="471"/>
    </row>
    <row r="2" spans="1:3" ht="33" customHeight="1">
      <c r="A2" s="497" t="s">
        <v>4217</v>
      </c>
      <c r="B2" s="497"/>
      <c r="C2" s="497"/>
    </row>
    <row r="3" spans="1:3" ht="18.75" customHeight="1">
      <c r="A3" s="53" t="s">
        <v>4218</v>
      </c>
      <c r="B3" s="498" t="s">
        <v>4219</v>
      </c>
      <c r="C3" s="498"/>
    </row>
    <row r="4" spans="1:3" ht="37.5" customHeight="1" hidden="1">
      <c r="A4" s="54" t="s">
        <v>4220</v>
      </c>
      <c r="B4" s="499" t="s">
        <v>4221</v>
      </c>
      <c r="C4" s="500"/>
    </row>
    <row r="5" spans="1:3" ht="48" customHeight="1" hidden="1">
      <c r="A5" s="54" t="s">
        <v>4220</v>
      </c>
      <c r="B5" s="496" t="s">
        <v>4222</v>
      </c>
      <c r="C5" s="496"/>
    </row>
    <row r="6" spans="1:3" ht="59.25" customHeight="1" hidden="1">
      <c r="A6" s="54" t="s">
        <v>4220</v>
      </c>
      <c r="B6" s="496" t="s">
        <v>4223</v>
      </c>
      <c r="C6" s="496"/>
    </row>
    <row r="7" spans="1:3" ht="48" customHeight="1" hidden="1">
      <c r="A7" s="54" t="s">
        <v>4224</v>
      </c>
      <c r="B7" s="496" t="s">
        <v>4225</v>
      </c>
      <c r="C7" s="496"/>
    </row>
    <row r="8" spans="1:3" ht="41.25" customHeight="1" hidden="1">
      <c r="A8" s="54" t="s">
        <v>4226</v>
      </c>
      <c r="B8" s="496" t="s">
        <v>4227</v>
      </c>
      <c r="C8" s="496"/>
    </row>
    <row r="9" spans="1:3" ht="59.25" customHeight="1" hidden="1">
      <c r="A9" s="54" t="s">
        <v>4228</v>
      </c>
      <c r="B9" s="496" t="s">
        <v>4229</v>
      </c>
      <c r="C9" s="496"/>
    </row>
    <row r="10" spans="1:3" ht="61.5" customHeight="1" hidden="1">
      <c r="A10" s="54" t="s">
        <v>4228</v>
      </c>
      <c r="B10" s="496" t="s">
        <v>4230</v>
      </c>
      <c r="C10" s="496"/>
    </row>
    <row r="11" spans="1:3" ht="43.5" customHeight="1" hidden="1">
      <c r="A11" s="54" t="s">
        <v>4228</v>
      </c>
      <c r="B11" s="496" t="s">
        <v>4231</v>
      </c>
      <c r="C11" s="496"/>
    </row>
    <row r="12" spans="1:3" ht="27.75" customHeight="1" hidden="1">
      <c r="A12" s="54" t="s">
        <v>4232</v>
      </c>
      <c r="B12" s="496" t="s">
        <v>4233</v>
      </c>
      <c r="C12" s="496"/>
    </row>
    <row r="13" spans="1:3" ht="27.75" customHeight="1" hidden="1">
      <c r="A13" s="54" t="s">
        <v>4234</v>
      </c>
      <c r="B13" s="496" t="s">
        <v>4235</v>
      </c>
      <c r="C13" s="496"/>
    </row>
    <row r="14" spans="1:3" ht="45.75" customHeight="1" hidden="1">
      <c r="A14" s="54" t="s">
        <v>4236</v>
      </c>
      <c r="B14" s="496" t="s">
        <v>4237</v>
      </c>
      <c r="C14" s="496"/>
    </row>
    <row r="15" spans="1:3" ht="45.75" customHeight="1" hidden="1">
      <c r="A15" s="54" t="s">
        <v>4238</v>
      </c>
      <c r="B15" s="496" t="s">
        <v>4239</v>
      </c>
      <c r="C15" s="496"/>
    </row>
    <row r="16" spans="1:3" ht="51" customHeight="1" hidden="1">
      <c r="A16" s="54" t="s">
        <v>4240</v>
      </c>
      <c r="B16" s="496" t="s">
        <v>4241</v>
      </c>
      <c r="C16" s="496"/>
    </row>
    <row r="17" spans="1:3" ht="27.75" customHeight="1" hidden="1">
      <c r="A17" s="54" t="s">
        <v>4242</v>
      </c>
      <c r="B17" s="496" t="s">
        <v>4243</v>
      </c>
      <c r="C17" s="496"/>
    </row>
    <row r="18" spans="1:3" ht="27.75" customHeight="1" hidden="1">
      <c r="A18" s="54" t="s">
        <v>4244</v>
      </c>
      <c r="B18" s="496" t="s">
        <v>4245</v>
      </c>
      <c r="C18" s="496"/>
    </row>
    <row r="19" spans="1:3" ht="45" customHeight="1" hidden="1">
      <c r="A19" s="54" t="s">
        <v>4244</v>
      </c>
      <c r="B19" s="496" t="s">
        <v>4246</v>
      </c>
      <c r="C19" s="496"/>
    </row>
    <row r="20" spans="1:3" ht="45" customHeight="1" hidden="1">
      <c r="A20" s="54" t="s">
        <v>4247</v>
      </c>
      <c r="B20" s="496" t="s">
        <v>4248</v>
      </c>
      <c r="C20" s="496"/>
    </row>
    <row r="21" spans="1:3" ht="30" customHeight="1" hidden="1">
      <c r="A21" s="54" t="s">
        <v>4249</v>
      </c>
      <c r="B21" s="496" t="s">
        <v>4250</v>
      </c>
      <c r="C21" s="496"/>
    </row>
    <row r="22" spans="1:3" ht="30" customHeight="1" hidden="1">
      <c r="A22" s="54" t="s">
        <v>4251</v>
      </c>
      <c r="B22" s="496" t="s">
        <v>4252</v>
      </c>
      <c r="C22" s="496"/>
    </row>
    <row r="23" spans="1:3" ht="30" customHeight="1">
      <c r="A23" s="54" t="s">
        <v>4253</v>
      </c>
      <c r="B23" s="496" t="s">
        <v>4254</v>
      </c>
      <c r="C23" s="496"/>
    </row>
    <row r="24" spans="1:3" ht="30" customHeight="1" hidden="1">
      <c r="A24" s="54" t="s">
        <v>4255</v>
      </c>
      <c r="B24" s="496" t="s">
        <v>4256</v>
      </c>
      <c r="C24" s="496"/>
    </row>
    <row r="25" spans="1:3" ht="30" customHeight="1" hidden="1">
      <c r="A25" s="54" t="s">
        <v>4257</v>
      </c>
      <c r="B25" s="496" t="s">
        <v>4258</v>
      </c>
      <c r="C25" s="496"/>
    </row>
    <row r="26" spans="1:3" ht="30" customHeight="1" hidden="1">
      <c r="A26" s="54" t="s">
        <v>4259</v>
      </c>
      <c r="B26" s="496" t="s">
        <v>4260</v>
      </c>
      <c r="C26" s="496"/>
    </row>
    <row r="27" spans="1:3" ht="70.5" customHeight="1" hidden="1">
      <c r="A27" s="54" t="s">
        <v>4261</v>
      </c>
      <c r="B27" s="496" t="s">
        <v>4262</v>
      </c>
      <c r="C27" s="496"/>
    </row>
    <row r="28" spans="1:3" ht="48" customHeight="1" hidden="1">
      <c r="A28" s="54" t="s">
        <v>4263</v>
      </c>
      <c r="B28" s="496" t="s">
        <v>4264</v>
      </c>
      <c r="C28" s="496"/>
    </row>
    <row r="29" spans="1:3" ht="100.5" customHeight="1" hidden="1">
      <c r="A29" s="54" t="s">
        <v>4265</v>
      </c>
      <c r="B29" s="496" t="s">
        <v>4266</v>
      </c>
      <c r="C29" s="496"/>
    </row>
    <row r="30" spans="1:3" ht="45" customHeight="1" hidden="1">
      <c r="A30" s="54" t="s">
        <v>4267</v>
      </c>
      <c r="B30" s="496" t="s">
        <v>4268</v>
      </c>
      <c r="C30" s="496"/>
    </row>
    <row r="31" spans="1:3" ht="45" customHeight="1" hidden="1">
      <c r="A31" s="54" t="s">
        <v>4269</v>
      </c>
      <c r="B31" s="496" t="s">
        <v>4270</v>
      </c>
      <c r="C31" s="496"/>
    </row>
    <row r="32" spans="1:3" ht="45" customHeight="1" hidden="1">
      <c r="A32" s="54" t="s">
        <v>4271</v>
      </c>
      <c r="B32" s="496" t="s">
        <v>4272</v>
      </c>
      <c r="C32" s="496"/>
    </row>
    <row r="33" spans="1:3" ht="72" customHeight="1" hidden="1">
      <c r="A33" s="54" t="s">
        <v>4273</v>
      </c>
      <c r="B33" s="496" t="s">
        <v>4274</v>
      </c>
      <c r="C33" s="496"/>
    </row>
    <row r="34" spans="1:3" ht="79.5" customHeight="1" hidden="1">
      <c r="A34" s="54" t="s">
        <v>4275</v>
      </c>
      <c r="B34" s="496" t="s">
        <v>4276</v>
      </c>
      <c r="C34" s="496"/>
    </row>
    <row r="35" spans="1:3" ht="70.5" customHeight="1" hidden="1">
      <c r="A35" s="54" t="s">
        <v>4277</v>
      </c>
      <c r="B35" s="496" t="s">
        <v>4278</v>
      </c>
      <c r="C35" s="496"/>
    </row>
    <row r="36" spans="1:3" ht="45.75" customHeight="1" hidden="1">
      <c r="A36" s="54" t="s">
        <v>4279</v>
      </c>
      <c r="B36" s="496" t="s">
        <v>4280</v>
      </c>
      <c r="C36" s="496"/>
    </row>
    <row r="37" spans="1:3" ht="54.95" customHeight="1" hidden="1">
      <c r="A37" s="54" t="s">
        <v>4281</v>
      </c>
      <c r="B37" s="496" t="s">
        <v>4282</v>
      </c>
      <c r="C37" s="496"/>
    </row>
    <row r="38" spans="1:3" ht="37.5" customHeight="1">
      <c r="A38" s="54" t="s">
        <v>4283</v>
      </c>
      <c r="B38" s="496" t="s">
        <v>4284</v>
      </c>
      <c r="C38" s="496"/>
    </row>
    <row r="39" spans="1:3" ht="61.5" customHeight="1">
      <c r="A39" s="54" t="s">
        <v>4285</v>
      </c>
      <c r="B39" s="496" t="s">
        <v>4286</v>
      </c>
      <c r="C39" s="496"/>
    </row>
    <row r="40" spans="1:3" ht="53.25" customHeight="1">
      <c r="A40" s="54" t="s">
        <v>4287</v>
      </c>
      <c r="B40" s="496" t="s">
        <v>4288</v>
      </c>
      <c r="C40" s="496"/>
    </row>
    <row r="41" spans="1:3" ht="73.5" customHeight="1">
      <c r="A41" s="54" t="s">
        <v>4289</v>
      </c>
      <c r="B41" s="496" t="s">
        <v>4290</v>
      </c>
      <c r="C41" s="496"/>
    </row>
    <row r="42" spans="1:3" ht="57.95" customHeight="1">
      <c r="A42" s="54" t="s">
        <v>4291</v>
      </c>
      <c r="B42" s="496" t="s">
        <v>4292</v>
      </c>
      <c r="C42" s="496"/>
    </row>
    <row r="43" spans="1:3" ht="84" customHeight="1">
      <c r="A43" s="54" t="s">
        <v>4293</v>
      </c>
      <c r="B43" s="496" t="s">
        <v>4294</v>
      </c>
      <c r="C43" s="496"/>
    </row>
    <row r="44" ht="5.1" customHeight="1"/>
  </sheetData>
  <sheetProtection password="C79A" sheet="1" objects="1" scenarios="1"/>
  <mergeCells count="43">
    <mergeCell ref="B43:C43"/>
    <mergeCell ref="B40:C40"/>
    <mergeCell ref="B41:C41"/>
    <mergeCell ref="A1:H1"/>
    <mergeCell ref="B5:C5"/>
    <mergeCell ref="B14:C14"/>
    <mergeCell ref="B31:C31"/>
    <mergeCell ref="B28:C28"/>
    <mergeCell ref="B27:C27"/>
    <mergeCell ref="B26:C26"/>
    <mergeCell ref="B22:C22"/>
    <mergeCell ref="B20:C20"/>
    <mergeCell ref="B21:C21"/>
    <mergeCell ref="B13:C13"/>
    <mergeCell ref="B12:C12"/>
    <mergeCell ref="B11:C11"/>
    <mergeCell ref="B19:C19"/>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32:C32"/>
    <mergeCell ref="B36:C36"/>
    <mergeCell ref="B35:C35"/>
    <mergeCell ref="B34:C34"/>
    <mergeCell ref="B42:C42"/>
    <mergeCell ref="B39:C39"/>
    <mergeCell ref="B38:C38"/>
    <mergeCell ref="B33:C33"/>
    <mergeCell ref="B37:C37"/>
  </mergeCells>
  <hyperlinks>
    <hyperlink ref="A1:H1" location="RefStr!B6" tooltip="Povratak na Referentnu stranicu" display="&lt;–––– Povratak na Referentnu stranicu"/>
  </hyperlinks>
  <printOptions horizontalCentered="1"/>
  <pageMargins left="0.590277777777778" right="0.590277777777778" top="0.7875" bottom="0.984027777777778" header="0.511805555555556" footer="0.511805555555556"/>
  <pageSetup fitToHeight="0" horizontalDpi="300" verticalDpi="300" orientation="portrait" paperSize="9" scale="9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2">
    <pageSetUpPr fitToPage="1"/>
  </sheetPr>
  <dimension ref="B1:B24"/>
  <sheetViews>
    <sheetView showGridLines="0" showRowColHeaders="0" workbookViewId="0" topLeftCell="A1">
      <pane ySplit="4" topLeftCell="A5" activePane="bottomLeft" state="frozen"/>
      <selection pane="topLeft" activeCell="A1" sqref="A1"/>
      <selection pane="bottomLeft" activeCell="B5" sqref="B5"/>
    </sheetView>
  </sheetViews>
  <sheetFormatPr defaultColWidth="0" defaultRowHeight="12.75" zeroHeight="1"/>
  <cols>
    <col min="1" max="1" width="0.857142857142857" customWidth="1"/>
    <col min="2" max="2" width="112.714285714286" customWidth="1"/>
    <col min="3" max="3" width="0.857142857142857" customWidth="1"/>
    <col min="4" max="255" width="9.14285714285714" hidden="1" customWidth="1"/>
    <col min="256" max="16384" width="0" hidden="1"/>
  </cols>
  <sheetData>
    <row r="1" spans="2:2" ht="15" customHeight="1">
      <c r="B1" s="51" t="s">
        <v>49</v>
      </c>
    </row>
    <row r="2" spans="2:2" ht="18">
      <c r="B2" s="81" t="s">
        <v>50</v>
      </c>
    </row>
    <row r="3" spans="2:2" ht="12.75">
      <c r="B3" s="84" t="str">
        <f>"Ver. "&amp;MID(Skriveni!K31,1,1)&amp;"."&amp;MID(Skriveni!K31,2,1)&amp;"."&amp;MID(Skriveni!K31,3,1)&amp;"."</f>
        <v>Ver. 5.0.6.</v>
      </c>
    </row>
    <row r="4" spans="2:2" ht="73.5" customHeight="1">
      <c r="B4" s="177" t="s">
        <v>51</v>
      </c>
    </row>
    <row r="5" spans="2:2" ht="97.5" customHeight="1" thickBot="1">
      <c r="B5" s="90" t="s">
        <v>52</v>
      </c>
    </row>
    <row r="6" spans="2:2" ht="30" customHeight="1">
      <c r="B6" s="85" t="s">
        <v>53</v>
      </c>
    </row>
    <row r="7" spans="2:2" ht="87" customHeight="1">
      <c r="B7" s="85" t="s">
        <v>54</v>
      </c>
    </row>
    <row r="8" spans="2:2" ht="50.25" customHeight="1">
      <c r="B8" s="85" t="s">
        <v>55</v>
      </c>
    </row>
    <row r="9" spans="2:2" ht="15.75" customHeight="1">
      <c r="B9" s="178" t="s">
        <v>56</v>
      </c>
    </row>
    <row r="10" spans="2:2" ht="99.75" customHeight="1">
      <c r="B10" s="86" t="s">
        <v>57</v>
      </c>
    </row>
    <row r="11" spans="2:2" ht="80.25" customHeight="1">
      <c r="B11" s="85" t="s">
        <v>58</v>
      </c>
    </row>
    <row r="12" spans="2:2" ht="56.25" customHeight="1">
      <c r="B12" s="85" t="s">
        <v>59</v>
      </c>
    </row>
    <row r="13" spans="2:2" ht="73.5" customHeight="1">
      <c r="B13" s="87" t="s">
        <v>60</v>
      </c>
    </row>
    <row r="14" spans="2:2" ht="42.75" customHeight="1">
      <c r="B14" s="85" t="s">
        <v>61</v>
      </c>
    </row>
    <row r="15" spans="2:2" ht="66" customHeight="1">
      <c r="B15" s="87" t="s">
        <v>62</v>
      </c>
    </row>
    <row r="16" spans="2:2" ht="73.5" customHeight="1">
      <c r="B16" s="88" t="s">
        <v>63</v>
      </c>
    </row>
    <row r="17" spans="2:2" ht="53.25" customHeight="1">
      <c r="B17" s="85" t="s">
        <v>64</v>
      </c>
    </row>
    <row r="18" spans="2:2" ht="53.25" customHeight="1">
      <c r="B18" s="87" t="s">
        <v>65</v>
      </c>
    </row>
    <row r="19" spans="2:2" ht="53.25" customHeight="1">
      <c r="B19" s="87" t="s">
        <v>66</v>
      </c>
    </row>
    <row r="20" spans="2:2" ht="43.5" customHeight="1">
      <c r="B20" s="87" t="s">
        <v>67</v>
      </c>
    </row>
    <row r="21" spans="2:2" ht="74.25" customHeight="1">
      <c r="B21" s="88" t="s">
        <v>68</v>
      </c>
    </row>
    <row r="22" spans="2:2" ht="102" customHeight="1">
      <c r="B22" s="85" t="s">
        <v>69</v>
      </c>
    </row>
    <row r="23" spans="2:2" ht="53.25" customHeight="1">
      <c r="B23" s="340" t="s">
        <v>70</v>
      </c>
    </row>
    <row r="24" spans="2:2" ht="34.5" customHeight="1">
      <c r="B24" s="89" t="s">
        <v>71</v>
      </c>
    </row>
    <row r="25" ht="5.1" customHeight="1"/>
    <row r="26" ht="12.75" hidden="1"/>
    <row r="27" ht="12.75" hidden="1"/>
    <row r="28" ht="12.75" hidden="1"/>
    <row r="29" ht="12.75" hidden="1"/>
    <row r="30" ht="12.75" hidden="1"/>
    <row r="31" ht="12.75" hidden="1"/>
    <row r="32" ht="12.75" hidden="1"/>
    <row r="33" ht="12.75" hidden="1"/>
    <row r="34" ht="12.75" hidden="1"/>
    <row r="35" ht="12.75" hidden="1"/>
    <row r="36" ht="12.75" hidden="1"/>
    <row r="37" ht="12.75" hidden="1"/>
  </sheetData>
  <sheetProtection password="C79A" sheet="1" objects="1" scenarios="1"/>
  <hyperlinks>
    <hyperlink ref="B1" location="RefStr!A1" tooltip="Popunjavanje Referentne stranice" display="Prelazak na Referentnu stranicu ––––&gt;"/>
  </hyperlinks>
  <pageMargins left="0.393700787401575" right="0.393700787401575" top="0.984251968503937" bottom="0.984251968503937" header="0.511811023622047" footer="0.511811023622047"/>
  <pageSetup fitToHeight="0" horizontalDpi="1200" verticalDpi="1200" orientation="portrait" paperSize="9" scale="85"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3">
    <pageSetUpPr fitToPage="1"/>
  </sheetPr>
  <dimension ref="A1:K722"/>
  <sheetViews>
    <sheetView showGridLines="0" showRowColHeaders="0" tabSelected="1" workbookViewId="0" topLeftCell="A1">
      <pane ySplit="1" topLeftCell="A2" activePane="bottomLeft" state="frozen"/>
      <selection pane="topLeft" activeCell="A1" sqref="A1"/>
      <selection pane="bottomLeft" activeCell="E33" sqref="E33"/>
    </sheetView>
  </sheetViews>
  <sheetFormatPr defaultColWidth="0" defaultRowHeight="12.75" zeroHeight="1"/>
  <cols>
    <col min="1" max="1" width="14.7142857142857" style="1" customWidth="1"/>
    <col min="2" max="3" width="10.7142857142857" style="1" customWidth="1"/>
    <col min="4" max="4" width="12.7142857142857" style="1" customWidth="1"/>
    <col min="5" max="5" width="6.71428571428571" style="1" customWidth="1"/>
    <col min="6" max="6" width="10.7142857142857" style="1" customWidth="1"/>
    <col min="7" max="7" width="11.7142857142857" style="1" customWidth="1"/>
    <col min="8" max="8" width="8.71428571428571" style="1" customWidth="1"/>
    <col min="9" max="9" width="6.71428571428571" style="1" customWidth="1"/>
    <col min="10" max="11" width="15.7142857142857" style="1" customWidth="1"/>
    <col min="12" max="12" width="0.857142857142857" style="1" customWidth="1"/>
    <col min="13" max="16384" width="9.14285714285714" style="1" hidden="1"/>
  </cols>
  <sheetData>
    <row r="1" spans="1:11" s="17" customFormat="1" ht="19.5" customHeight="1">
      <c r="A1" s="367" t="s">
        <v>72</v>
      </c>
      <c r="B1" s="368"/>
      <c r="C1" s="345" t="s">
        <v>73</v>
      </c>
      <c r="D1" s="345"/>
      <c r="E1" s="345" t="s">
        <v>74</v>
      </c>
      <c r="F1" s="345"/>
      <c r="G1" s="345" t="s">
        <v>75</v>
      </c>
      <c r="H1" s="345"/>
      <c r="I1" s="345"/>
      <c r="J1" s="345" t="s">
        <v>76</v>
      </c>
      <c r="K1" s="346"/>
    </row>
    <row r="2" spans="1:11" ht="32.1" customHeight="1">
      <c r="A2" s="18"/>
      <c r="B2" s="18"/>
      <c r="C2" s="18"/>
      <c r="D2" s="18"/>
      <c r="E2" s="18"/>
      <c r="F2" s="18"/>
      <c r="H2" s="102">
        <f>LOOKUP(B22,A107:A663,C107:C663)</f>
        <v>17</v>
      </c>
      <c r="I2" s="18"/>
      <c r="J2" s="347" t="s">
        <v>77</v>
      </c>
      <c r="K2" s="347"/>
    </row>
    <row r="3" spans="2:9" ht="5.1" customHeight="1">
      <c r="B3" s="4"/>
      <c r="C3" s="4"/>
      <c r="D3" s="4"/>
      <c r="E3" s="4"/>
      <c r="F3" s="4"/>
      <c r="G3" s="4"/>
      <c r="H3" s="4"/>
      <c r="I3" s="4"/>
    </row>
    <row r="4" spans="1:11" ht="35.1" customHeight="1">
      <c r="A4" s="348" t="s">
        <v>78</v>
      </c>
      <c r="B4" s="348"/>
      <c r="C4" s="348"/>
      <c r="D4" s="348"/>
      <c r="E4" s="348"/>
      <c r="F4" s="348"/>
      <c r="G4" s="348"/>
      <c r="H4" s="348"/>
      <c r="I4" s="348"/>
      <c r="J4" s="348"/>
      <c r="K4" s="348"/>
    </row>
    <row r="5" spans="1:11" ht="39.95" customHeight="1">
      <c r="A5" s="365" t="str">
        <f>IF(AND(K10&lt;&gt;"",K12&lt;&gt;""),"za razdoblje: "&amp;TEXT(K10,"d. mmmm yyyy.")&amp;"   –   "&amp;TEXT(K12,"d. mmmm yyyy."),"za razdoblje od ________________ do ______________")</f>
        <v>za razdoblje: 1. siječanj 2018.   –   31. prosinac 2018.</v>
      </c>
      <c r="B5" s="365"/>
      <c r="C5" s="365"/>
      <c r="D5" s="365"/>
      <c r="E5" s="365"/>
      <c r="F5" s="365"/>
      <c r="G5" s="365"/>
      <c r="H5" s="365"/>
      <c r="I5" s="365"/>
      <c r="J5" s="365"/>
      <c r="K5" s="365"/>
    </row>
    <row r="6" spans="1:11" ht="15" customHeight="1">
      <c r="A6" s="22" t="s">
        <v>79</v>
      </c>
      <c r="B6" s="26">
        <v>30592</v>
      </c>
      <c r="C6" s="12"/>
      <c r="D6" s="352" t="s">
        <v>80</v>
      </c>
      <c r="E6" s="353"/>
      <c r="F6" s="15" t="s">
        <v>81</v>
      </c>
      <c r="G6" s="12"/>
      <c r="H6" s="12"/>
      <c r="I6" s="12"/>
      <c r="J6" s="366">
        <f>SUM(Skriveni!G2:G1561)</f>
        <v>4026409961.1149988</v>
      </c>
      <c r="K6" s="366"/>
    </row>
    <row r="7" spans="1:11" ht="3" customHeight="1">
      <c r="A7" s="12"/>
      <c r="B7" s="12"/>
      <c r="C7" s="12"/>
      <c r="D7" s="12"/>
      <c r="E7" s="12"/>
      <c r="F7" s="12"/>
      <c r="G7" s="12"/>
      <c r="H7" s="12"/>
      <c r="I7" s="12"/>
      <c r="J7" s="12"/>
      <c r="K7" s="12"/>
    </row>
    <row r="8" spans="1:11" ht="15" customHeight="1">
      <c r="A8" s="22" t="s">
        <v>82</v>
      </c>
      <c r="B8" s="27">
        <v>2569647</v>
      </c>
      <c r="C8" s="375" t="s">
        <v>83</v>
      </c>
      <c r="D8" s="376"/>
      <c r="E8" s="376"/>
      <c r="F8" s="376"/>
      <c r="G8" s="376"/>
      <c r="H8" s="377"/>
      <c r="I8" s="163" t="s">
        <v>84</v>
      </c>
      <c r="J8" s="342" t="s">
        <v>85</v>
      </c>
      <c r="K8" s="342"/>
    </row>
    <row r="9" spans="1:11" ht="3" customHeight="1">
      <c r="A9" s="12"/>
      <c r="B9" s="12"/>
      <c r="C9" s="12"/>
      <c r="D9" s="12"/>
      <c r="E9" s="12"/>
      <c r="F9" s="12"/>
      <c r="G9" s="12"/>
      <c r="H9" s="12"/>
      <c r="I9" s="12"/>
      <c r="J9" s="12"/>
      <c r="K9" s="12"/>
    </row>
    <row r="10" spans="1:11" ht="15" customHeight="1">
      <c r="A10" s="22" t="s">
        <v>86</v>
      </c>
      <c r="B10" s="384" t="s">
        <v>87</v>
      </c>
      <c r="C10" s="385"/>
      <c r="D10" s="385"/>
      <c r="E10" s="385"/>
      <c r="F10" s="385"/>
      <c r="G10" s="385"/>
      <c r="H10" s="385"/>
      <c r="I10" s="386"/>
      <c r="J10" s="22" t="s">
        <v>88</v>
      </c>
      <c r="K10" s="80">
        <v>43101</v>
      </c>
    </row>
    <row r="11" spans="1:11" ht="3" customHeight="1">
      <c r="A11" s="12"/>
      <c r="B11" s="12"/>
      <c r="C11" s="12"/>
      <c r="D11" s="12"/>
      <c r="E11" s="12"/>
      <c r="F11" s="12"/>
      <c r="G11" s="12"/>
      <c r="H11" s="12"/>
      <c r="I11" s="12"/>
      <c r="J11" s="12"/>
      <c r="K11" s="12"/>
    </row>
    <row r="12" spans="1:11" ht="15" customHeight="1">
      <c r="A12" s="22" t="s">
        <v>89</v>
      </c>
      <c r="B12" s="28">
        <v>21204</v>
      </c>
      <c r="C12" s="349" t="s">
        <v>90</v>
      </c>
      <c r="D12" s="350"/>
      <c r="E12" s="350"/>
      <c r="F12" s="350"/>
      <c r="G12" s="351"/>
      <c r="H12" s="12"/>
      <c r="I12" s="12"/>
      <c r="J12" s="22" t="s">
        <v>91</v>
      </c>
      <c r="K12" s="80">
        <v>43465</v>
      </c>
    </row>
    <row r="13" spans="1:11" ht="3" customHeight="1">
      <c r="A13" s="12"/>
      <c r="B13" s="12"/>
      <c r="C13" s="12"/>
      <c r="D13" s="12"/>
      <c r="E13" s="12"/>
      <c r="F13" s="12"/>
      <c r="G13" s="12"/>
      <c r="H13" s="12"/>
      <c r="I13" s="12"/>
      <c r="J13" s="12"/>
      <c r="K13" s="12"/>
    </row>
    <row r="14" spans="1:11" ht="15" customHeight="1">
      <c r="A14" s="22" t="s">
        <v>92</v>
      </c>
      <c r="B14" s="354" t="s">
        <v>93</v>
      </c>
      <c r="C14" s="355"/>
      <c r="D14" s="355"/>
      <c r="E14" s="355"/>
      <c r="F14" s="355"/>
      <c r="G14" s="356"/>
      <c r="H14" s="12"/>
      <c r="I14" s="12"/>
      <c r="J14" s="22" t="s">
        <v>94</v>
      </c>
      <c r="K14" s="45">
        <v>57240842564</v>
      </c>
    </row>
    <row r="15" spans="1:11" ht="3" customHeight="1">
      <c r="A15" s="12"/>
      <c r="B15" s="12"/>
      <c r="C15" s="12"/>
      <c r="D15" s="12"/>
      <c r="E15" s="12"/>
      <c r="F15" s="12"/>
      <c r="G15" s="12"/>
      <c r="H15" s="12"/>
      <c r="I15" s="12"/>
      <c r="J15" s="12"/>
      <c r="K15" s="12"/>
    </row>
    <row r="16" spans="1:11" ht="15" customHeight="1">
      <c r="A16" s="22" t="s">
        <v>95</v>
      </c>
      <c r="B16" s="14">
        <v>22</v>
      </c>
      <c r="C16" s="343" t="str">
        <f>IF(B16&gt;0,LOOKUP(B16,A66:A74,B66:B74),"Razina nije upisana")</f>
        <v>Proračun jedinice lokalne i područne (regionalne) samouprave</v>
      </c>
      <c r="D16" s="344"/>
      <c r="E16" s="344"/>
      <c r="F16" s="344"/>
      <c r="G16" s="344"/>
      <c r="H16" s="344"/>
      <c r="I16" s="344"/>
      <c r="J16" s="344"/>
      <c r="K16" s="344"/>
    </row>
    <row r="17" spans="1:11" ht="3" customHeight="1">
      <c r="A17" s="13"/>
      <c r="B17" s="12"/>
      <c r="C17" s="166"/>
      <c r="D17" s="166"/>
      <c r="E17" s="166"/>
      <c r="F17" s="166"/>
      <c r="G17" s="166"/>
      <c r="H17" s="166"/>
      <c r="I17" s="166"/>
      <c r="J17" s="166"/>
      <c r="K17" s="166"/>
    </row>
    <row r="18" spans="1:11" ht="15" customHeight="1">
      <c r="A18" s="22" t="s">
        <v>96</v>
      </c>
      <c r="B18" s="29">
        <v>8411</v>
      </c>
      <c r="C18" s="343" t="str">
        <f>IF(B18&gt;0,LOOKUP(B18,Sifre!A255:A869,Sifre!B255:B869),"Djelatnost nije upisana")</f>
        <v>Opće djelatnosti javne uprave</v>
      </c>
      <c r="D18" s="344"/>
      <c r="E18" s="344"/>
      <c r="F18" s="344"/>
      <c r="G18" s="344"/>
      <c r="H18" s="344"/>
      <c r="I18" s="344"/>
      <c r="J18" s="344"/>
      <c r="K18" s="344"/>
    </row>
    <row r="19" spans="1:11" ht="3" customHeight="1">
      <c r="A19" s="13"/>
      <c r="B19" s="12"/>
      <c r="C19" s="166"/>
      <c r="D19" s="166"/>
      <c r="E19" s="166"/>
      <c r="F19" s="166"/>
      <c r="G19" s="166"/>
      <c r="H19" s="166"/>
      <c r="I19" s="166"/>
      <c r="J19" s="166"/>
      <c r="K19" s="166"/>
    </row>
    <row r="20" spans="1:11" ht="15" customHeight="1">
      <c r="A20" s="22" t="s">
        <v>97</v>
      </c>
      <c r="B20" s="30">
        <v>0</v>
      </c>
      <c r="C20" s="343" t="str">
        <f>IF(B20&lt;&gt;"","Razdjel: "&amp;LOOKUP(B20,A666:A713,B666:B713),"Razdjel nije upisan")</f>
        <v>Razdjel: NEMA RAZDJELA</v>
      </c>
      <c r="D20" s="344"/>
      <c r="E20" s="344"/>
      <c r="F20" s="344"/>
      <c r="G20" s="344"/>
      <c r="H20" s="344"/>
      <c r="I20" s="344"/>
      <c r="J20" s="344"/>
      <c r="K20" s="344"/>
    </row>
    <row r="21" spans="1:11" ht="3" customHeight="1">
      <c r="A21" s="13"/>
      <c r="B21" s="12"/>
      <c r="C21" s="166"/>
      <c r="D21" s="166"/>
      <c r="E21" s="166"/>
      <c r="F21" s="166"/>
      <c r="G21" s="166"/>
      <c r="H21" s="166"/>
      <c r="I21" s="166"/>
      <c r="J21" s="166"/>
      <c r="K21" s="166"/>
    </row>
    <row r="22" spans="1:11" ht="15" customHeight="1">
      <c r="A22" s="55" t="s">
        <v>98</v>
      </c>
      <c r="B22" s="31">
        <v>585</v>
      </c>
      <c r="C22" s="343" t="str">
        <f>IF(B22&gt;0,"Županija: "&amp;LOOKUP(H2,A83:A103,B83:B103)&amp;", grad/općina: "&amp;LOOKUP(B22,A107:A663,B107:B663),"Šifra grada/općine nije upisana")</f>
        <v>Županija: SPLITSKO-DALMATINSKA, grad/općina: DUGOPOLJE</v>
      </c>
      <c r="D22" s="344"/>
      <c r="E22" s="344"/>
      <c r="F22" s="344"/>
      <c r="G22" s="344"/>
      <c r="H22" s="344"/>
      <c r="I22" s="344"/>
      <c r="J22" s="344"/>
      <c r="K22" s="344"/>
    </row>
    <row r="23" spans="1:11" ht="3" customHeight="1">
      <c r="A23" s="13"/>
      <c r="B23" s="12"/>
      <c r="C23" s="12"/>
      <c r="D23" s="12"/>
      <c r="E23" s="12"/>
      <c r="F23" s="12"/>
      <c r="G23" s="12"/>
      <c r="H23" s="12"/>
      <c r="I23" s="12"/>
      <c r="J23" s="12"/>
      <c r="K23" s="12"/>
    </row>
    <row r="24" spans="1:11" ht="9.95" customHeight="1">
      <c r="A24" s="13"/>
      <c r="B24" s="83" t="s">
        <v>99</v>
      </c>
      <c r="C24" s="12"/>
      <c r="D24" s="393" t="s">
        <v>100</v>
      </c>
      <c r="E24" s="394"/>
      <c r="F24" s="394"/>
      <c r="G24" s="12"/>
      <c r="H24" s="12"/>
      <c r="I24" s="12"/>
      <c r="J24" s="12"/>
      <c r="K24" s="12"/>
    </row>
    <row r="25" spans="1:11" ht="15" customHeight="1">
      <c r="A25" s="362" t="s">
        <v>101</v>
      </c>
      <c r="B25" s="39" t="str">
        <f>IF(SUM(Skriveni!C2:F642)=0,"NE","DA")</f>
        <v>DA</v>
      </c>
      <c r="C25" s="360" t="s">
        <v>102</v>
      </c>
      <c r="D25" s="395"/>
      <c r="E25" s="82" t="str">
        <f>IF(AND(B25="DA",Kont!E23&gt;0),Kont!E23,"Nema")</f>
        <v>Nema</v>
      </c>
      <c r="F25" s="12"/>
      <c r="G25" s="22" t="s">
        <v>103</v>
      </c>
      <c r="H25" s="370" t="s">
        <v>4296</v>
      </c>
      <c r="I25" s="392"/>
      <c r="J25" s="392"/>
      <c r="K25" s="371"/>
    </row>
    <row r="26" spans="1:11" ht="3" customHeight="1">
      <c r="A26" s="363"/>
      <c r="B26" s="32"/>
      <c r="C26" s="33"/>
      <c r="D26" s="34"/>
      <c r="E26" s="35"/>
      <c r="G26" s="13"/>
      <c r="H26" s="12"/>
      <c r="I26" s="12"/>
      <c r="J26" s="12"/>
      <c r="K26" s="12"/>
    </row>
    <row r="27" spans="1:11" ht="15" customHeight="1">
      <c r="A27" s="363"/>
      <c r="B27" s="39" t="str">
        <f>IF(SUM(Skriveni!C977:D1225)&lt;&gt;0,"DA","NE")</f>
        <v>DA</v>
      </c>
      <c r="C27" s="360" t="s">
        <v>104</v>
      </c>
      <c r="D27" s="361"/>
      <c r="E27" s="82" t="str">
        <f>IF(AND(B27="DA",Kont!E261&gt;0),Kont!E261,"Nema")</f>
        <v>Nema</v>
      </c>
      <c r="F27" s="12"/>
      <c r="G27" s="22" t="s">
        <v>105</v>
      </c>
      <c r="H27" s="370" t="s">
        <v>4297</v>
      </c>
      <c r="I27" s="371"/>
      <c r="J27" s="13" t="s">
        <v>106</v>
      </c>
      <c r="K27" s="15" t="s">
        <v>4298</v>
      </c>
    </row>
    <row r="28" spans="1:11" ht="3" customHeight="1">
      <c r="A28" s="363"/>
      <c r="F28" s="12"/>
      <c r="G28" s="12"/>
      <c r="H28" s="12"/>
      <c r="I28" s="12"/>
      <c r="J28" s="12"/>
      <c r="K28" s="12"/>
    </row>
    <row r="29" spans="1:11" ht="15" customHeight="1">
      <c r="A29" s="363"/>
      <c r="B29" s="39" t="str">
        <f>IF(SUM(Skriveni!C1287:D1422)&lt;&gt;0,"DA","NE")</f>
        <v>DA</v>
      </c>
      <c r="C29" s="396" t="s">
        <v>107</v>
      </c>
      <c r="D29" s="397"/>
      <c r="E29" s="82" t="str">
        <f>IF(AND(B29="DA",Kont!E297&gt;0),Kont!E297,"Nema")</f>
        <v>Nema</v>
      </c>
      <c r="F29" s="12"/>
      <c r="G29" s="22" t="s">
        <v>108</v>
      </c>
      <c r="H29" s="357" t="s">
        <v>4299</v>
      </c>
      <c r="I29" s="358"/>
      <c r="J29" s="358"/>
      <c r="K29" s="359"/>
    </row>
    <row r="30" spans="1:11" ht="3" customHeight="1">
      <c r="A30" s="363"/>
      <c r="B30" s="32"/>
      <c r="C30" s="33"/>
      <c r="D30" s="34"/>
      <c r="E30" s="35"/>
      <c r="F30" s="12"/>
      <c r="G30" s="12"/>
      <c r="H30" s="12"/>
      <c r="I30" s="12"/>
      <c r="J30" s="12"/>
      <c r="K30" s="12"/>
    </row>
    <row r="31" spans="1:11" ht="15" customHeight="1">
      <c r="A31" s="363"/>
      <c r="B31" s="179" t="s">
        <v>4295</v>
      </c>
      <c r="C31" s="360" t="s">
        <v>109</v>
      </c>
      <c r="D31" s="361"/>
      <c r="E31" s="82" t="str">
        <f>IF(Kont!E292&gt;0,Kont!E292,"Nema")</f>
        <v>Nema</v>
      </c>
      <c r="F31" s="12"/>
      <c r="G31" s="13" t="s">
        <v>110</v>
      </c>
      <c r="H31" s="357" t="s">
        <v>4300</v>
      </c>
      <c r="I31" s="358"/>
      <c r="J31" s="358"/>
      <c r="K31" s="359"/>
    </row>
    <row r="32" spans="1:11" ht="3" customHeight="1">
      <c r="A32" s="363"/>
      <c r="B32" s="32"/>
      <c r="C32" s="33"/>
      <c r="D32" s="34"/>
      <c r="E32" s="35"/>
      <c r="F32" s="12"/>
      <c r="G32" s="12"/>
      <c r="H32" s="12"/>
      <c r="I32" s="12"/>
      <c r="J32" s="12"/>
      <c r="K32" s="12"/>
    </row>
    <row r="33" spans="1:11" ht="15" customHeight="1">
      <c r="A33" s="364"/>
      <c r="B33" s="39" t="str">
        <f>IF(SUM(Skriveni!C1468:C1550)&lt;&gt;0,"DA","NE")</f>
        <v>DA</v>
      </c>
      <c r="C33" s="373" t="s">
        <v>111</v>
      </c>
      <c r="D33" s="374"/>
      <c r="E33" s="82" t="str">
        <f>IF(AND(B33="DA",Kont!E288&gt;0),Kont!E288,"Nema")</f>
        <v>Nema</v>
      </c>
      <c r="F33" s="12"/>
      <c r="G33" s="22" t="s">
        <v>112</v>
      </c>
      <c r="H33" s="354" t="s">
        <v>4301</v>
      </c>
      <c r="I33" s="355"/>
      <c r="J33" s="355"/>
      <c r="K33" s="356"/>
    </row>
    <row r="34" spans="1:11" ht="3" customHeight="1">
      <c r="A34" s="78"/>
      <c r="B34" s="79"/>
      <c r="F34" s="12"/>
      <c r="G34" s="12"/>
      <c r="H34" s="12"/>
      <c r="I34" s="12"/>
      <c r="J34" s="12"/>
      <c r="K34" s="12"/>
    </row>
    <row r="35" spans="1:11" ht="15" customHeight="1">
      <c r="A35" s="78"/>
      <c r="B35" s="17"/>
      <c r="C35" s="17"/>
      <c r="D35" s="17"/>
      <c r="E35" s="17"/>
      <c r="F35" s="12"/>
      <c r="G35" s="40" t="s">
        <v>113</v>
      </c>
      <c r="H35" s="398" t="str">
        <f>IF(Kont!E3&gt;0,"Izvještaj sadrži pogreške, broj pogrešaka: "&amp;Kont!E3,IF(J6=0,"Izvještaj je prazan","Izvještaj nema pogrešaka"))</f>
        <v>Izvještaj nema pogrešaka</v>
      </c>
      <c r="I35" s="399"/>
      <c r="J35" s="399"/>
      <c r="K35" s="400"/>
    </row>
    <row r="36" spans="1:11" ht="3" customHeight="1">
      <c r="A36" s="78"/>
      <c r="B36" s="75"/>
      <c r="C36" s="76"/>
      <c r="D36" s="77"/>
      <c r="E36" s="12"/>
      <c r="F36" s="12"/>
      <c r="G36" s="12"/>
      <c r="H36" s="12"/>
      <c r="I36" s="12"/>
      <c r="J36" s="12"/>
      <c r="K36" s="12"/>
    </row>
    <row r="37" ht="5.1" customHeight="1"/>
    <row r="38" spans="1:11" ht="29.25" customHeight="1">
      <c r="A38" s="108" t="s">
        <v>114</v>
      </c>
      <c r="B38" s="372" t="s">
        <v>115</v>
      </c>
      <c r="C38" s="372"/>
      <c r="D38" s="372"/>
      <c r="E38" s="372"/>
      <c r="F38" s="372"/>
      <c r="G38" s="372"/>
      <c r="H38" s="372"/>
      <c r="I38" s="109" t="s">
        <v>116</v>
      </c>
      <c r="J38" s="110" t="s">
        <v>117</v>
      </c>
      <c r="K38" s="111" t="s">
        <v>118</v>
      </c>
    </row>
    <row r="39" spans="1:11" ht="12.95" customHeight="1">
      <c r="A39" s="378" t="s">
        <v>119</v>
      </c>
      <c r="B39" s="390" t="str">
        <f>PRRAS!B12</f>
        <v xml:space="preserve">PRIHODI POSLOVANJA (AOP 002+039+045+074+105+123+130+136) </v>
      </c>
      <c r="C39" s="390"/>
      <c r="D39" s="390"/>
      <c r="E39" s="390"/>
      <c r="F39" s="390"/>
      <c r="G39" s="390"/>
      <c r="H39" s="390"/>
      <c r="I39" s="112">
        <f>PRRAS!C12</f>
        <v>1</v>
      </c>
      <c r="J39" s="113">
        <f>PRRAS!D12</f>
        <v>25704280</v>
      </c>
      <c r="K39" s="114">
        <f>PRRAS!E12</f>
        <v>27637489</v>
      </c>
    </row>
    <row r="40" spans="1:11" ht="12.95" customHeight="1">
      <c r="A40" s="379"/>
      <c r="B40" s="369" t="str">
        <f>PRRAS!B159</f>
        <v xml:space="preserve">RASHODI POSLOVANJA (AOP 149+160+193+212+221+246+257) </v>
      </c>
      <c r="C40" s="387"/>
      <c r="D40" s="387"/>
      <c r="E40" s="387"/>
      <c r="F40" s="387"/>
      <c r="G40" s="387"/>
      <c r="H40" s="387"/>
      <c r="I40" s="115">
        <f>PRRAS!C159</f>
        <v>148</v>
      </c>
      <c r="J40" s="116">
        <f>PRRAS!D159</f>
        <v>23308620</v>
      </c>
      <c r="K40" s="117">
        <f>PRRAS!E159</f>
        <v>20238626</v>
      </c>
    </row>
    <row r="41" spans="1:11" ht="12.95" customHeight="1">
      <c r="A41" s="379"/>
      <c r="B41" s="369" t="str">
        <f>PRRAS!B648</f>
        <v>Višak prihoda i primitaka raspoloživ u sljedećem razdoblju (AOP 631+633-632-634)</v>
      </c>
      <c r="C41" s="387"/>
      <c r="D41" s="387"/>
      <c r="E41" s="387"/>
      <c r="F41" s="387"/>
      <c r="G41" s="387"/>
      <c r="H41" s="387"/>
      <c r="I41" s="115">
        <f>PRRAS!C648</f>
        <v>635</v>
      </c>
      <c r="J41" s="116">
        <f>PRRAS!D648</f>
        <v>5032272</v>
      </c>
      <c r="K41" s="117">
        <f>PRRAS!E648</f>
        <v>3873749</v>
      </c>
    </row>
    <row r="42" spans="1:11" ht="12.95" customHeight="1">
      <c r="A42" s="380"/>
      <c r="B42" s="388" t="str">
        <f>PRRAS!B649</f>
        <v>Manjak prihoda i primitaka za pokriće u sljedećem razdoblju (AOP 632+634-631-633)</v>
      </c>
      <c r="C42" s="389"/>
      <c r="D42" s="389"/>
      <c r="E42" s="389"/>
      <c r="F42" s="389"/>
      <c r="G42" s="389"/>
      <c r="H42" s="389"/>
      <c r="I42" s="118">
        <f>PRRAS!C649</f>
        <v>636</v>
      </c>
      <c r="J42" s="119">
        <f>PRRAS!D649</f>
        <v>0</v>
      </c>
      <c r="K42" s="120">
        <f>PRRAS!E649</f>
        <v>0</v>
      </c>
    </row>
    <row r="43" spans="1:11" ht="12.95" customHeight="1">
      <c r="A43" s="378" t="s">
        <v>120</v>
      </c>
      <c r="B43" s="390" t="str">
        <f>Bil!B13</f>
        <v>Nefinancijska imovina (AOP 003+007+046+047+051+058)</v>
      </c>
      <c r="C43" s="391"/>
      <c r="D43" s="391"/>
      <c r="E43" s="391"/>
      <c r="F43" s="391"/>
      <c r="G43" s="391"/>
      <c r="H43" s="391"/>
      <c r="I43" s="112">
        <f>Bil!C13</f>
        <v>2</v>
      </c>
      <c r="J43" s="113">
        <f>Bil!D13</f>
        <v>515127881</v>
      </c>
      <c r="K43" s="114">
        <f>Bil!E13</f>
        <v>507347941</v>
      </c>
    </row>
    <row r="44" spans="1:11" ht="12.95" customHeight="1">
      <c r="A44" s="379"/>
      <c r="B44" s="369" t="str">
        <f>Bil!B74</f>
        <v>Financijska imovina (AOP 064+073+081+112+128+140+157+158)</v>
      </c>
      <c r="C44" s="387"/>
      <c r="D44" s="387"/>
      <c r="E44" s="387"/>
      <c r="F44" s="387"/>
      <c r="G44" s="387"/>
      <c r="H44" s="387"/>
      <c r="I44" s="115">
        <f>Bil!C74</f>
        <v>63</v>
      </c>
      <c r="J44" s="116">
        <f>Bil!D74</f>
        <v>36392468</v>
      </c>
      <c r="K44" s="117">
        <f>Bil!E74</f>
        <v>32295892</v>
      </c>
    </row>
    <row r="45" spans="1:11" ht="12.95" customHeight="1">
      <c r="A45" s="379"/>
      <c r="B45" s="369" t="str">
        <f>Bil!B174</f>
        <v xml:space="preserve">Obveze (AOP 164+175+176+192+220) </v>
      </c>
      <c r="C45" s="387"/>
      <c r="D45" s="387"/>
      <c r="E45" s="387"/>
      <c r="F45" s="387"/>
      <c r="G45" s="387"/>
      <c r="H45" s="387"/>
      <c r="I45" s="115">
        <f>Bil!C174</f>
        <v>163</v>
      </c>
      <c r="J45" s="116">
        <f>Bil!D174</f>
        <v>26999784</v>
      </c>
      <c r="K45" s="117">
        <f>Bil!E174</f>
        <v>21955401</v>
      </c>
    </row>
    <row r="46" spans="1:11" ht="12.95" customHeight="1">
      <c r="A46" s="380"/>
      <c r="B46" s="388" t="str">
        <f>Bil!B234</f>
        <v>Vlastiti izvori (224 + 232 - 236 + 240 do 242)</v>
      </c>
      <c r="C46" s="389"/>
      <c r="D46" s="389"/>
      <c r="E46" s="389"/>
      <c r="F46" s="389"/>
      <c r="G46" s="389"/>
      <c r="H46" s="389"/>
      <c r="I46" s="118">
        <f>Bil!C234</f>
        <v>223</v>
      </c>
      <c r="J46" s="119">
        <f>Bil!D234</f>
        <v>524520564</v>
      </c>
      <c r="K46" s="120">
        <f>Bil!E234</f>
        <v>517688432</v>
      </c>
    </row>
    <row r="47" spans="1:11" ht="12.95" customHeight="1">
      <c r="A47" s="378" t="s">
        <v>121</v>
      </c>
      <c r="B47" s="390" t="str">
        <f>RasF!B12</f>
        <v>Opće javne usluge (AOP 002+006+009+013 do 017)</v>
      </c>
      <c r="C47" s="390"/>
      <c r="D47" s="390"/>
      <c r="E47" s="390"/>
      <c r="F47" s="390"/>
      <c r="G47" s="390"/>
      <c r="H47" s="390"/>
      <c r="I47" s="112">
        <f>RasF!C12</f>
        <v>1</v>
      </c>
      <c r="J47" s="113">
        <f>RasF!D12</f>
        <v>6908569</v>
      </c>
      <c r="K47" s="114">
        <f>RasF!E12</f>
        <v>5961563</v>
      </c>
    </row>
    <row r="48" spans="1:11" ht="12.95" customHeight="1">
      <c r="A48" s="379"/>
      <c r="B48" s="369" t="str">
        <f>RasF!B42</f>
        <v>Ekonomski poslovi (AOP 032+035+039+046+050+056+057+062+070)</v>
      </c>
      <c r="C48" s="369"/>
      <c r="D48" s="369"/>
      <c r="E48" s="369"/>
      <c r="F48" s="369"/>
      <c r="G48" s="369"/>
      <c r="H48" s="369"/>
      <c r="I48" s="115">
        <f>RasF!C42</f>
        <v>31</v>
      </c>
      <c r="J48" s="116">
        <f>RasF!D42</f>
        <v>9784439</v>
      </c>
      <c r="K48" s="117">
        <f>RasF!E42</f>
        <v>8960521</v>
      </c>
    </row>
    <row r="49" spans="1:11" ht="12.95" customHeight="1">
      <c r="A49" s="379"/>
      <c r="B49" s="369" t="str">
        <f>RasF!B95</f>
        <v>Rashodi vezani za stanovanje i kom. pogodnosti koji nisu drugdje svrstani</v>
      </c>
      <c r="C49" s="369"/>
      <c r="D49" s="369"/>
      <c r="E49" s="369"/>
      <c r="F49" s="369"/>
      <c r="G49" s="369"/>
      <c r="H49" s="369"/>
      <c r="I49" s="115">
        <f>RasF!C95</f>
        <v>84</v>
      </c>
      <c r="J49" s="116">
        <f>RasF!D95</f>
        <v>0</v>
      </c>
      <c r="K49" s="117">
        <f>RasF!E95</f>
        <v>0</v>
      </c>
    </row>
    <row r="50" spans="1:11" ht="12.95" customHeight="1">
      <c r="A50" s="379"/>
      <c r="B50" s="369" t="str">
        <f>RasF!B121</f>
        <v>Obrazovanje (AOP 111+114+117+118+121 do 124)</v>
      </c>
      <c r="C50" s="369"/>
      <c r="D50" s="369"/>
      <c r="E50" s="369"/>
      <c r="F50" s="369"/>
      <c r="G50" s="369"/>
      <c r="H50" s="369"/>
      <c r="I50" s="115">
        <f>RasF!C121</f>
        <v>110</v>
      </c>
      <c r="J50" s="116">
        <f>RasF!D121</f>
        <v>1959046</v>
      </c>
      <c r="K50" s="117">
        <f>RasF!E121</f>
        <v>1927543</v>
      </c>
    </row>
    <row r="51" spans="1:11" ht="12.95" customHeight="1">
      <c r="A51" s="380"/>
      <c r="B51" s="388" t="str">
        <f>RasF!B148</f>
        <v>Kontrolni zbroj (AOP 001+018+024+031+071+078+085+103+110+125)</v>
      </c>
      <c r="C51" s="388"/>
      <c r="D51" s="388"/>
      <c r="E51" s="388"/>
      <c r="F51" s="388"/>
      <c r="G51" s="388"/>
      <c r="H51" s="388"/>
      <c r="I51" s="118">
        <f>RasF!C148</f>
        <v>137</v>
      </c>
      <c r="J51" s="119">
        <f>RasF!D148</f>
        <v>30029349</v>
      </c>
      <c r="K51" s="120">
        <f>RasF!E148</f>
        <v>26140422</v>
      </c>
    </row>
    <row r="52" spans="1:11" ht="12.95" customHeight="1">
      <c r="A52" s="378" t="s">
        <v>122</v>
      </c>
      <c r="B52" s="391" t="str">
        <f>PVRIO!B12</f>
        <v>Promjene u vrijednosti i obujmu imovine (AOP 002+018)</v>
      </c>
      <c r="C52" s="391"/>
      <c r="D52" s="391"/>
      <c r="E52" s="391"/>
      <c r="F52" s="391"/>
      <c r="G52" s="391"/>
      <c r="H52" s="391"/>
      <c r="I52" s="112">
        <f>PVRIO!C12</f>
        <v>1</v>
      </c>
      <c r="J52" s="113">
        <f>PVRIO!D12</f>
        <v>0</v>
      </c>
      <c r="K52" s="114">
        <f>PVRIO!E12</f>
        <v>1435180</v>
      </c>
    </row>
    <row r="53" spans="1:11" ht="12.95" customHeight="1">
      <c r="A53" s="379"/>
      <c r="B53" s="387" t="str">
        <f>PVRIO!B29</f>
        <v>Promjene u obujmu imovine (AOP 019+026)</v>
      </c>
      <c r="C53" s="387"/>
      <c r="D53" s="387"/>
      <c r="E53" s="387"/>
      <c r="F53" s="387"/>
      <c r="G53" s="387"/>
      <c r="H53" s="387"/>
      <c r="I53" s="115">
        <f>PVRIO!C29</f>
        <v>18</v>
      </c>
      <c r="J53" s="116">
        <f>PVRIO!D29</f>
        <v>0</v>
      </c>
      <c r="K53" s="117">
        <f>PVRIO!E29</f>
        <v>1435180</v>
      </c>
    </row>
    <row r="54" spans="1:11" ht="12.95" customHeight="1">
      <c r="A54" s="379"/>
      <c r="B54" s="387" t="str">
        <f>PVRIO!B45</f>
        <v>Promjene u vrijednosti (revalorizacija) i obujmu obveza (AOP 035+040)</v>
      </c>
      <c r="C54" s="387"/>
      <c r="D54" s="387"/>
      <c r="E54" s="387"/>
      <c r="F54" s="387"/>
      <c r="G54" s="387"/>
      <c r="H54" s="387"/>
      <c r="I54" s="115">
        <f>PVRIO!C45</f>
        <v>34</v>
      </c>
      <c r="J54" s="116">
        <f>PVRIO!D45</f>
        <v>0</v>
      </c>
      <c r="K54" s="117">
        <f>PVRIO!E45</f>
        <v>0</v>
      </c>
    </row>
    <row r="55" spans="1:11" ht="12.95" customHeight="1">
      <c r="A55" s="380"/>
      <c r="B55" s="389" t="str">
        <f>PVRIO!B51</f>
        <v>Promjene u obujmu obveza (AOP 041 do 044)</v>
      </c>
      <c r="C55" s="389"/>
      <c r="D55" s="389"/>
      <c r="E55" s="389"/>
      <c r="F55" s="389"/>
      <c r="G55" s="389"/>
      <c r="H55" s="389"/>
      <c r="I55" s="118">
        <f>PVRIO!C51</f>
        <v>40</v>
      </c>
      <c r="J55" s="119">
        <f>PVRIO!D51</f>
        <v>0</v>
      </c>
      <c r="K55" s="120">
        <f>PVRIO!E51</f>
        <v>0</v>
      </c>
    </row>
    <row r="56" spans="1:11" ht="12.95" customHeight="1">
      <c r="A56" s="378" t="s">
        <v>123</v>
      </c>
      <c r="B56" s="391" t="str">
        <f>Obv!B12</f>
        <v>Stanje obveza 1. siječnja (=AOP 036* iz Izvještaja o obvezama za prethodnu godinu)</v>
      </c>
      <c r="C56" s="391"/>
      <c r="D56" s="391"/>
      <c r="E56" s="391"/>
      <c r="F56" s="391"/>
      <c r="G56" s="391"/>
      <c r="H56" s="391"/>
      <c r="I56" s="112">
        <f>Obv!C12</f>
        <v>1</v>
      </c>
      <c r="J56" s="113" t="s">
        <v>44</v>
      </c>
      <c r="K56" s="114">
        <f>Obv!D12</f>
        <v>26999784</v>
      </c>
    </row>
    <row r="57" spans="1:11" ht="12.95" customHeight="1">
      <c r="A57" s="379"/>
      <c r="B57" s="369" t="str">
        <f>Obv!B47</f>
        <v>Stanje obveza na kraju izvještajnog razdoblja (AOP 001+002-019) i (AOP 037+090)</v>
      </c>
      <c r="C57" s="369"/>
      <c r="D57" s="369"/>
      <c r="E57" s="369"/>
      <c r="F57" s="369"/>
      <c r="G57" s="369"/>
      <c r="H57" s="369"/>
      <c r="I57" s="115">
        <f>Obv!C47</f>
        <v>36</v>
      </c>
      <c r="J57" s="116" t="s">
        <v>44</v>
      </c>
      <c r="K57" s="117">
        <f>Obv!D47</f>
        <v>21955402</v>
      </c>
    </row>
    <row r="58" spans="1:11" ht="12.95" customHeight="1">
      <c r="A58" s="379"/>
      <c r="B58" s="369" t="str">
        <f>Obv!B48</f>
        <v>Stanje dospjelih obveza na kraju izvještajnog razdoblja (AOP 038+043+079+084)</v>
      </c>
      <c r="C58" s="369"/>
      <c r="D58" s="369"/>
      <c r="E58" s="369"/>
      <c r="F58" s="369"/>
      <c r="G58" s="369"/>
      <c r="H58" s="369"/>
      <c r="I58" s="115">
        <f>Obv!C48</f>
        <v>37</v>
      </c>
      <c r="J58" s="116" t="s">
        <v>44</v>
      </c>
      <c r="K58" s="117">
        <f>Obv!D48</f>
        <v>4444900</v>
      </c>
    </row>
    <row r="59" spans="1:11" ht="12.95" customHeight="1">
      <c r="A59" s="380"/>
      <c r="B59" s="388" t="str">
        <f>Obv!B101</f>
        <v>Stanje nedospjelih obveza na kraju izvještajnog razdoblja (AOP 091 do 094)</v>
      </c>
      <c r="C59" s="388"/>
      <c r="D59" s="388"/>
      <c r="E59" s="388"/>
      <c r="F59" s="388"/>
      <c r="G59" s="388"/>
      <c r="H59" s="388"/>
      <c r="I59" s="118">
        <f>Obv!C101</f>
        <v>90</v>
      </c>
      <c r="J59" s="119" t="s">
        <v>44</v>
      </c>
      <c r="K59" s="120">
        <f>Obv!D101</f>
        <v>17510502</v>
      </c>
    </row>
    <row r="60" spans="1:11" ht="5.1" customHeight="1">
      <c r="A60" s="5"/>
      <c r="B60" s="6"/>
      <c r="C60" s="6"/>
      <c r="D60" s="6"/>
      <c r="E60" s="6"/>
      <c r="F60" s="6"/>
      <c r="G60" s="6"/>
      <c r="H60" s="6"/>
      <c r="I60" s="6"/>
      <c r="J60" s="7"/>
      <c r="K60" s="7"/>
    </row>
    <row r="61" spans="1:11" ht="36.75" customHeight="1">
      <c r="A61" s="52" t="s">
        <v>124</v>
      </c>
      <c r="B61" s="6"/>
      <c r="C61" s="6"/>
      <c r="D61" s="6"/>
      <c r="E61" s="6"/>
      <c r="F61" s="6"/>
      <c r="G61" s="6"/>
      <c r="H61" s="6"/>
      <c r="I61" s="6"/>
      <c r="J61" s="401" t="str">
        <f>"Verzija Excel datoteke: "&amp;MID(Skriveni!K31,1,1)&amp;"."&amp;MID(Skriveni!K31,2,1)&amp;"."&amp;MID(Skriveni!K31,3,1)&amp;"."</f>
        <v>Verzija Excel datoteke: 5.0.6.</v>
      </c>
      <c r="K61" s="401"/>
    </row>
    <row r="62" spans="1:11" ht="53.25" customHeight="1">
      <c r="A62" s="19"/>
      <c r="B62" s="19"/>
      <c r="C62" s="19"/>
      <c r="D62" s="19"/>
      <c r="E62" s="19"/>
      <c r="F62" s="19"/>
      <c r="G62" s="20"/>
      <c r="H62" s="19"/>
      <c r="I62" s="19"/>
      <c r="J62" s="19"/>
      <c r="K62" s="19"/>
    </row>
    <row r="63" spans="1:11" ht="21.75" customHeight="1">
      <c r="A63" s="381" t="s">
        <v>125</v>
      </c>
      <c r="B63" s="381"/>
      <c r="C63" s="381"/>
      <c r="D63" s="381"/>
      <c r="E63" s="16"/>
      <c r="F63" s="21"/>
      <c r="G63" s="16"/>
      <c r="H63" s="382" t="s">
        <v>126</v>
      </c>
      <c r="I63" s="383"/>
      <c r="J63" s="383"/>
      <c r="K63" s="383"/>
    </row>
    <row r="64" ht="5.1" customHeight="1"/>
    <row r="65" ht="12.75" customHeight="1" hidden="1"/>
    <row r="66" spans="1:2" ht="12.75" customHeight="1" hidden="1">
      <c r="A66" s="1">
        <v>11</v>
      </c>
      <c r="B66" s="1" t="s">
        <v>127</v>
      </c>
    </row>
    <row r="67" spans="1:2" ht="12.75" customHeight="1" hidden="1">
      <c r="A67" s="1">
        <v>12</v>
      </c>
      <c r="B67" s="1" t="s">
        <v>128</v>
      </c>
    </row>
    <row r="68" spans="1:2" ht="12.75" customHeight="1" hidden="1">
      <c r="A68" s="1">
        <v>13</v>
      </c>
      <c r="B68" s="1" t="s">
        <v>129</v>
      </c>
    </row>
    <row r="69" spans="1:2" ht="12.75" customHeight="1" hidden="1">
      <c r="A69" s="1">
        <v>21</v>
      </c>
      <c r="B69" s="1" t="s">
        <v>130</v>
      </c>
    </row>
    <row r="70" spans="1:2" ht="12.75" customHeight="1" hidden="1">
      <c r="A70" s="1">
        <v>22</v>
      </c>
      <c r="B70" s="1" t="s">
        <v>131</v>
      </c>
    </row>
    <row r="71" spans="1:2" ht="12.75" customHeight="1" hidden="1">
      <c r="A71" s="1">
        <v>23</v>
      </c>
      <c r="B71" s="1" t="s">
        <v>132</v>
      </c>
    </row>
    <row r="72" spans="1:2" ht="12.75" customHeight="1" hidden="1">
      <c r="A72" s="1">
        <v>31</v>
      </c>
      <c r="B72" s="1" t="s">
        <v>133</v>
      </c>
    </row>
    <row r="73" spans="1:2" ht="12.75" customHeight="1" hidden="1">
      <c r="A73" s="1">
        <v>41</v>
      </c>
      <c r="B73" s="1" t="s">
        <v>134</v>
      </c>
    </row>
    <row r="74" spans="1:2" ht="12.75" customHeight="1" hidden="1">
      <c r="A74" s="1">
        <v>42</v>
      </c>
      <c r="B74" s="1" t="s">
        <v>135</v>
      </c>
    </row>
    <row r="75" ht="12.75" customHeight="1" hidden="1"/>
    <row r="76" spans="1:2" ht="12.75" customHeight="1" hidden="1">
      <c r="A76" s="38" t="s">
        <v>136</v>
      </c>
      <c r="B76" s="41" t="s">
        <v>137</v>
      </c>
    </row>
    <row r="77" spans="1:2" ht="12.75" customHeight="1" hidden="1">
      <c r="A77" s="37"/>
      <c r="B77" s="43" t="s">
        <v>138</v>
      </c>
    </row>
    <row r="78" spans="1:2" ht="12.75" customHeight="1" hidden="1">
      <c r="A78" s="37" t="s">
        <v>139</v>
      </c>
      <c r="B78" s="43" t="s">
        <v>140</v>
      </c>
    </row>
    <row r="79" spans="1:2" ht="12.75" customHeight="1" hidden="1">
      <c r="A79" s="37" t="s">
        <v>141</v>
      </c>
      <c r="B79" s="42" t="s">
        <v>142</v>
      </c>
    </row>
    <row r="80" spans="1:2" ht="12.75" customHeight="1" hidden="1">
      <c r="A80" s="37" t="s">
        <v>143</v>
      </c>
      <c r="B80" s="42" t="s">
        <v>144</v>
      </c>
    </row>
    <row r="81" spans="1:2" ht="12.75" customHeight="1" hidden="1">
      <c r="A81" s="37" t="s">
        <v>81</v>
      </c>
      <c r="B81" s="42" t="s">
        <v>145</v>
      </c>
    </row>
    <row r="82" ht="12.75" customHeight="1" hidden="1"/>
    <row r="83" spans="1:2" ht="12.75" customHeight="1" hidden="1">
      <c r="A83" s="46">
        <v>1</v>
      </c>
      <c r="B83" s="46" t="s">
        <v>146</v>
      </c>
    </row>
    <row r="84" spans="1:2" ht="12.75" customHeight="1" hidden="1">
      <c r="A84" s="46">
        <v>2</v>
      </c>
      <c r="B84" s="46" t="s">
        <v>147</v>
      </c>
    </row>
    <row r="85" spans="1:2" ht="12.75" customHeight="1" hidden="1">
      <c r="A85" s="46">
        <v>3</v>
      </c>
      <c r="B85" s="46" t="s">
        <v>148</v>
      </c>
    </row>
    <row r="86" spans="1:2" ht="12.75" customHeight="1" hidden="1">
      <c r="A86" s="46">
        <v>4</v>
      </c>
      <c r="B86" s="46" t="s">
        <v>149</v>
      </c>
    </row>
    <row r="87" spans="1:2" ht="12.75" customHeight="1" hidden="1">
      <c r="A87" s="46">
        <v>5</v>
      </c>
      <c r="B87" s="46" t="s">
        <v>150</v>
      </c>
    </row>
    <row r="88" spans="1:2" ht="12.75" customHeight="1" hidden="1">
      <c r="A88" s="46">
        <v>6</v>
      </c>
      <c r="B88" s="46" t="s">
        <v>151</v>
      </c>
    </row>
    <row r="89" spans="1:2" ht="12.75" customHeight="1" hidden="1">
      <c r="A89" s="46">
        <v>7</v>
      </c>
      <c r="B89" s="46" t="s">
        <v>152</v>
      </c>
    </row>
    <row r="90" spans="1:2" ht="12.75" customHeight="1" hidden="1">
      <c r="A90" s="46">
        <v>8</v>
      </c>
      <c r="B90" s="46" t="s">
        <v>153</v>
      </c>
    </row>
    <row r="91" spans="1:2" ht="12.75" customHeight="1" hidden="1">
      <c r="A91" s="46">
        <v>9</v>
      </c>
      <c r="B91" s="46" t="s">
        <v>154</v>
      </c>
    </row>
    <row r="92" spans="1:2" ht="12.75" customHeight="1" hidden="1">
      <c r="A92" s="46">
        <v>10</v>
      </c>
      <c r="B92" s="46" t="s">
        <v>155</v>
      </c>
    </row>
    <row r="93" spans="1:2" ht="12.75" customHeight="1" hidden="1">
      <c r="A93" s="46">
        <v>11</v>
      </c>
      <c r="B93" s="46" t="s">
        <v>156</v>
      </c>
    </row>
    <row r="94" spans="1:2" ht="12.75" customHeight="1" hidden="1">
      <c r="A94" s="46">
        <v>12</v>
      </c>
      <c r="B94" s="46" t="s">
        <v>157</v>
      </c>
    </row>
    <row r="95" spans="1:2" ht="12.75" customHeight="1" hidden="1">
      <c r="A95" s="46">
        <v>13</v>
      </c>
      <c r="B95" s="46" t="s">
        <v>158</v>
      </c>
    </row>
    <row r="96" spans="1:2" ht="12.75" customHeight="1" hidden="1">
      <c r="A96" s="46">
        <v>14</v>
      </c>
      <c r="B96" s="46" t="s">
        <v>159</v>
      </c>
    </row>
    <row r="97" spans="1:2" ht="12.75" customHeight="1" hidden="1">
      <c r="A97" s="46">
        <v>15</v>
      </c>
      <c r="B97" s="46" t="s">
        <v>160</v>
      </c>
    </row>
    <row r="98" spans="1:2" ht="12.75" customHeight="1" hidden="1">
      <c r="A98" s="46">
        <v>16</v>
      </c>
      <c r="B98" s="46" t="s">
        <v>161</v>
      </c>
    </row>
    <row r="99" spans="1:2" ht="12.75" customHeight="1" hidden="1">
      <c r="A99" s="46">
        <v>17</v>
      </c>
      <c r="B99" s="46" t="s">
        <v>162</v>
      </c>
    </row>
    <row r="100" spans="1:2" ht="12.75" customHeight="1" hidden="1">
      <c r="A100" s="46">
        <v>18</v>
      </c>
      <c r="B100" s="46" t="s">
        <v>163</v>
      </c>
    </row>
    <row r="101" spans="1:2" ht="12.75" customHeight="1" hidden="1">
      <c r="A101" s="46">
        <v>19</v>
      </c>
      <c r="B101" s="46" t="s">
        <v>164</v>
      </c>
    </row>
    <row r="102" spans="1:2" ht="12.75" customHeight="1" hidden="1">
      <c r="A102" s="46">
        <v>20</v>
      </c>
      <c r="B102" s="46" t="s">
        <v>165</v>
      </c>
    </row>
    <row r="103" spans="1:2" ht="12.75" customHeight="1" hidden="1">
      <c r="A103" s="46">
        <v>21</v>
      </c>
      <c r="B103" s="46" t="s">
        <v>166</v>
      </c>
    </row>
    <row r="104" ht="12.75" customHeight="1" hidden="1"/>
    <row r="105" ht="12.75" customHeight="1" hidden="1"/>
    <row r="106" ht="12.75" customHeight="1" hidden="1"/>
    <row r="107" spans="1:5" ht="12.75" customHeight="1" hidden="1">
      <c r="A107" s="1">
        <v>1</v>
      </c>
      <c r="B107" s="1" t="s">
        <v>167</v>
      </c>
      <c r="C107" s="1">
        <v>16</v>
      </c>
      <c r="E107" s="44">
        <v>111</v>
      </c>
    </row>
    <row r="108" spans="1:5" ht="12.75" customHeight="1" hidden="1">
      <c r="A108" s="1">
        <v>2</v>
      </c>
      <c r="B108" s="1" t="s">
        <v>168</v>
      </c>
      <c r="C108" s="1">
        <v>14</v>
      </c>
      <c r="E108" s="44">
        <v>112</v>
      </c>
    </row>
    <row r="109" spans="1:5" ht="12.75" customHeight="1" hidden="1">
      <c r="A109" s="1">
        <v>3</v>
      </c>
      <c r="B109" s="1" t="s">
        <v>169</v>
      </c>
      <c r="C109" s="1">
        <v>16</v>
      </c>
      <c r="E109" s="44">
        <v>113</v>
      </c>
    </row>
    <row r="110" spans="1:5" ht="12.75" customHeight="1" hidden="1">
      <c r="A110" s="1">
        <v>4</v>
      </c>
      <c r="B110" s="1" t="s">
        <v>170</v>
      </c>
      <c r="C110" s="1">
        <v>8</v>
      </c>
      <c r="E110" s="44">
        <v>114</v>
      </c>
    </row>
    <row r="111" spans="1:5" ht="12.75" customHeight="1" hidden="1">
      <c r="A111" s="1">
        <v>5</v>
      </c>
      <c r="B111" s="1" t="s">
        <v>171</v>
      </c>
      <c r="C111" s="1">
        <v>18</v>
      </c>
      <c r="E111" s="44">
        <v>115</v>
      </c>
    </row>
    <row r="112" spans="1:5" ht="12.75" customHeight="1" hidden="1">
      <c r="A112" s="1">
        <v>6</v>
      </c>
      <c r="B112" s="1" t="s">
        <v>172</v>
      </c>
      <c r="C112" s="1">
        <v>18</v>
      </c>
      <c r="E112" s="44">
        <v>116</v>
      </c>
    </row>
    <row r="113" spans="1:5" ht="12.75" customHeight="1" hidden="1">
      <c r="A113" s="1">
        <v>7</v>
      </c>
      <c r="B113" s="1" t="s">
        <v>173</v>
      </c>
      <c r="C113" s="1">
        <v>4</v>
      </c>
      <c r="E113" s="44">
        <v>119</v>
      </c>
    </row>
    <row r="114" spans="1:5" ht="12.75" customHeight="1" hidden="1">
      <c r="A114" s="1">
        <v>8</v>
      </c>
      <c r="B114" s="1" t="s">
        <v>174</v>
      </c>
      <c r="C114" s="1">
        <v>8</v>
      </c>
      <c r="E114" s="44">
        <v>121</v>
      </c>
    </row>
    <row r="115" spans="1:5" ht="12.75" customHeight="1" hidden="1">
      <c r="A115" s="1">
        <v>9</v>
      </c>
      <c r="B115" s="1" t="s">
        <v>175</v>
      </c>
      <c r="C115" s="1">
        <v>17</v>
      </c>
      <c r="E115" s="44">
        <v>122</v>
      </c>
    </row>
    <row r="116" spans="1:5" ht="12.75" customHeight="1" hidden="1">
      <c r="A116" s="1">
        <v>10</v>
      </c>
      <c r="B116" s="1" t="s">
        <v>176</v>
      </c>
      <c r="C116" s="1">
        <v>12</v>
      </c>
      <c r="E116" s="44">
        <v>123</v>
      </c>
    </row>
    <row r="117" spans="1:5" ht="12.75" customHeight="1" hidden="1">
      <c r="A117" s="1">
        <v>11</v>
      </c>
      <c r="B117" s="1" t="s">
        <v>177</v>
      </c>
      <c r="C117" s="1">
        <v>2</v>
      </c>
      <c r="E117" s="44">
        <v>124</v>
      </c>
    </row>
    <row r="118" spans="1:5" ht="12.75" customHeight="1" hidden="1">
      <c r="A118" s="1">
        <v>12</v>
      </c>
      <c r="B118" s="1" t="s">
        <v>178</v>
      </c>
      <c r="C118" s="1">
        <v>5</v>
      </c>
      <c r="E118" s="44">
        <v>125</v>
      </c>
    </row>
    <row r="119" spans="1:5" ht="12.75" customHeight="1" hidden="1">
      <c r="A119" s="1">
        <v>13</v>
      </c>
      <c r="B119" s="1" t="s">
        <v>179</v>
      </c>
      <c r="C119" s="1">
        <v>14</v>
      </c>
      <c r="E119" s="44">
        <v>125</v>
      </c>
    </row>
    <row r="120" spans="1:5" ht="12.75" customHeight="1" hidden="1">
      <c r="A120" s="1">
        <v>15</v>
      </c>
      <c r="B120" s="1" t="s">
        <v>180</v>
      </c>
      <c r="C120" s="1">
        <v>20</v>
      </c>
      <c r="E120" s="44">
        <v>126</v>
      </c>
    </row>
    <row r="121" spans="1:5" ht="12.75" customHeight="1" hidden="1">
      <c r="A121" s="1">
        <v>16</v>
      </c>
      <c r="B121" s="1" t="s">
        <v>181</v>
      </c>
      <c r="C121" s="1">
        <v>14</v>
      </c>
      <c r="E121" s="44">
        <v>127</v>
      </c>
    </row>
    <row r="122" spans="1:5" ht="12.75" customHeight="1" hidden="1">
      <c r="A122" s="1">
        <v>17</v>
      </c>
      <c r="B122" s="1" t="s">
        <v>182</v>
      </c>
      <c r="C122" s="1">
        <v>13</v>
      </c>
      <c r="E122" s="44">
        <v>128</v>
      </c>
    </row>
    <row r="123" spans="1:5" ht="12.75" customHeight="1" hidden="1">
      <c r="A123" s="1">
        <v>18</v>
      </c>
      <c r="B123" s="1" t="s">
        <v>183</v>
      </c>
      <c r="C123" s="1">
        <v>7</v>
      </c>
      <c r="E123" s="44">
        <v>129</v>
      </c>
    </row>
    <row r="124" spans="1:5" ht="12.75" customHeight="1" hidden="1">
      <c r="A124" s="1">
        <v>19</v>
      </c>
      <c r="B124" s="1" t="s">
        <v>184</v>
      </c>
      <c r="C124" s="1">
        <v>5</v>
      </c>
      <c r="E124" s="44">
        <v>130</v>
      </c>
    </row>
    <row r="125" spans="1:5" ht="12.75" customHeight="1" hidden="1">
      <c r="A125" s="1">
        <v>20</v>
      </c>
      <c r="B125" s="1" t="s">
        <v>185</v>
      </c>
      <c r="C125" s="1">
        <v>13</v>
      </c>
      <c r="E125" s="44">
        <v>141</v>
      </c>
    </row>
    <row r="126" spans="1:5" ht="12.75" customHeight="1" hidden="1">
      <c r="A126" s="1">
        <v>21</v>
      </c>
      <c r="B126" s="1" t="s">
        <v>186</v>
      </c>
      <c r="C126" s="1">
        <v>14</v>
      </c>
      <c r="E126" s="44">
        <v>142</v>
      </c>
    </row>
    <row r="127" spans="1:5" ht="12.75" customHeight="1" hidden="1">
      <c r="A127" s="1">
        <v>22</v>
      </c>
      <c r="B127" s="1" t="s">
        <v>187</v>
      </c>
      <c r="C127" s="1">
        <v>13</v>
      </c>
      <c r="E127" s="44">
        <v>143</v>
      </c>
    </row>
    <row r="128" spans="1:5" ht="12.75" customHeight="1" hidden="1">
      <c r="A128" s="1">
        <v>23</v>
      </c>
      <c r="B128" s="1" t="s">
        <v>188</v>
      </c>
      <c r="C128" s="1">
        <v>14</v>
      </c>
      <c r="E128" s="44">
        <v>144</v>
      </c>
    </row>
    <row r="129" spans="1:5" ht="12.75" customHeight="1" hidden="1">
      <c r="A129" s="1">
        <v>24</v>
      </c>
      <c r="B129" s="1" t="s">
        <v>189</v>
      </c>
      <c r="C129" s="1">
        <v>7</v>
      </c>
      <c r="E129" s="44">
        <v>145</v>
      </c>
    </row>
    <row r="130" spans="1:5" ht="12.75" customHeight="1" hidden="1">
      <c r="A130" s="1">
        <v>25</v>
      </c>
      <c r="B130" s="1" t="s">
        <v>190</v>
      </c>
      <c r="C130" s="1">
        <v>19</v>
      </c>
      <c r="E130" s="44">
        <v>146</v>
      </c>
    </row>
    <row r="131" spans="1:5" ht="12.75" customHeight="1" hidden="1">
      <c r="A131" s="1">
        <v>26</v>
      </c>
      <c r="B131" s="1" t="s">
        <v>191</v>
      </c>
      <c r="C131" s="1">
        <v>16</v>
      </c>
      <c r="E131" s="44">
        <v>147</v>
      </c>
    </row>
    <row r="132" spans="1:5" ht="12.75" customHeight="1" hidden="1">
      <c r="A132" s="1">
        <v>27</v>
      </c>
      <c r="B132" s="1" t="s">
        <v>192</v>
      </c>
      <c r="C132" s="1">
        <v>17</v>
      </c>
      <c r="E132" s="44">
        <v>149</v>
      </c>
    </row>
    <row r="133" spans="1:5" ht="12.75" customHeight="1" hidden="1">
      <c r="A133" s="1">
        <v>29</v>
      </c>
      <c r="B133" s="1" t="s">
        <v>193</v>
      </c>
      <c r="C133" s="1">
        <v>16</v>
      </c>
      <c r="E133" s="44">
        <v>150</v>
      </c>
    </row>
    <row r="134" spans="1:5" ht="12.75" customHeight="1" hidden="1">
      <c r="A134" s="1">
        <v>30</v>
      </c>
      <c r="B134" s="1" t="s">
        <v>194</v>
      </c>
      <c r="C134" s="1">
        <v>4</v>
      </c>
      <c r="E134" s="44">
        <v>161</v>
      </c>
    </row>
    <row r="135" spans="1:5" ht="12.75" customHeight="1" hidden="1">
      <c r="A135" s="1">
        <v>32</v>
      </c>
      <c r="B135" s="1" t="s">
        <v>195</v>
      </c>
      <c r="C135" s="1">
        <v>16</v>
      </c>
      <c r="E135" s="44">
        <v>162</v>
      </c>
    </row>
    <row r="136" spans="1:5" ht="12.75" customHeight="1" hidden="1">
      <c r="A136" s="1">
        <v>33</v>
      </c>
      <c r="B136" s="1" t="s">
        <v>196</v>
      </c>
      <c r="C136" s="1">
        <v>1</v>
      </c>
      <c r="E136" s="44">
        <v>163</v>
      </c>
    </row>
    <row r="137" spans="1:5" ht="12.75" customHeight="1" hidden="1">
      <c r="A137" s="1">
        <v>34</v>
      </c>
      <c r="B137" s="1" t="s">
        <v>197</v>
      </c>
      <c r="C137" s="1">
        <v>1</v>
      </c>
      <c r="E137" s="44">
        <v>164</v>
      </c>
    </row>
    <row r="138" spans="1:5" ht="12.75" customHeight="1" hidden="1">
      <c r="A138" s="1">
        <v>35</v>
      </c>
      <c r="B138" s="1" t="s">
        <v>198</v>
      </c>
      <c r="C138" s="1">
        <v>11</v>
      </c>
      <c r="E138" s="44">
        <v>170</v>
      </c>
    </row>
    <row r="139" spans="1:5" ht="12.75" customHeight="1" hidden="1">
      <c r="A139" s="1">
        <v>36</v>
      </c>
      <c r="B139" s="1" t="s">
        <v>199</v>
      </c>
      <c r="C139" s="1">
        <v>5</v>
      </c>
      <c r="E139" s="44">
        <v>210</v>
      </c>
    </row>
    <row r="140" spans="1:5" ht="12.75" customHeight="1" hidden="1">
      <c r="A140" s="1">
        <v>37</v>
      </c>
      <c r="B140" s="1" t="s">
        <v>200</v>
      </c>
      <c r="C140" s="1">
        <v>9</v>
      </c>
      <c r="E140" s="44">
        <v>220</v>
      </c>
    </row>
    <row r="141" spans="1:5" ht="12.75" customHeight="1" hidden="1">
      <c r="A141" s="1">
        <v>38</v>
      </c>
      <c r="B141" s="1" t="s">
        <v>201</v>
      </c>
      <c r="C141" s="1">
        <v>8</v>
      </c>
      <c r="E141" s="44">
        <v>230</v>
      </c>
    </row>
    <row r="142" spans="1:5" ht="12.75" customHeight="1" hidden="1">
      <c r="A142" s="1">
        <v>39</v>
      </c>
      <c r="B142" s="1" t="s">
        <v>202</v>
      </c>
      <c r="C142" s="1">
        <v>12</v>
      </c>
      <c r="E142" s="44">
        <v>240</v>
      </c>
    </row>
    <row r="143" spans="1:5" ht="12.75" customHeight="1" hidden="1">
      <c r="A143" s="1">
        <v>40</v>
      </c>
      <c r="B143" s="1" t="s">
        <v>203</v>
      </c>
      <c r="C143" s="1">
        <v>18</v>
      </c>
      <c r="E143" s="44">
        <v>311</v>
      </c>
    </row>
    <row r="144" spans="1:5" ht="12.75" customHeight="1" hidden="1">
      <c r="A144" s="1">
        <v>41</v>
      </c>
      <c r="B144" s="1" t="s">
        <v>204</v>
      </c>
      <c r="C144" s="1">
        <v>2</v>
      </c>
      <c r="E144" s="44">
        <v>312</v>
      </c>
    </row>
    <row r="145" spans="1:5" ht="12.75" customHeight="1" hidden="1">
      <c r="A145" s="1">
        <v>42</v>
      </c>
      <c r="B145" s="1" t="s">
        <v>205</v>
      </c>
      <c r="C145" s="1">
        <v>18</v>
      </c>
      <c r="E145" s="44">
        <v>321</v>
      </c>
    </row>
    <row r="146" spans="1:5" ht="12.75" customHeight="1" hidden="1">
      <c r="A146" s="1">
        <v>43</v>
      </c>
      <c r="B146" s="1" t="s">
        <v>206</v>
      </c>
      <c r="C146" s="1">
        <v>18</v>
      </c>
      <c r="E146" s="44">
        <v>322</v>
      </c>
    </row>
    <row r="147" spans="1:5" ht="12.75" customHeight="1" hidden="1">
      <c r="A147" s="1">
        <v>44</v>
      </c>
      <c r="B147" s="1" t="s">
        <v>207</v>
      </c>
      <c r="C147" s="1">
        <v>16</v>
      </c>
      <c r="E147" s="44">
        <v>510</v>
      </c>
    </row>
    <row r="148" spans="1:5" ht="12.75" customHeight="1" hidden="1">
      <c r="A148" s="1">
        <v>46</v>
      </c>
      <c r="B148" s="1" t="s">
        <v>208</v>
      </c>
      <c r="C148" s="1">
        <v>12</v>
      </c>
      <c r="E148" s="44">
        <v>520</v>
      </c>
    </row>
    <row r="149" spans="1:5" ht="12.75" customHeight="1" hidden="1">
      <c r="A149" s="1">
        <v>47</v>
      </c>
      <c r="B149" s="1" t="s">
        <v>209</v>
      </c>
      <c r="C149" s="1">
        <v>18</v>
      </c>
      <c r="E149" s="44">
        <v>610</v>
      </c>
    </row>
    <row r="150" spans="1:5" ht="12.75" customHeight="1" hidden="1">
      <c r="A150" s="1">
        <v>48</v>
      </c>
      <c r="B150" s="1" t="s">
        <v>210</v>
      </c>
      <c r="C150" s="1">
        <v>5</v>
      </c>
      <c r="E150" s="44">
        <v>620</v>
      </c>
    </row>
    <row r="151" spans="1:5" ht="12.75" customHeight="1" hidden="1">
      <c r="A151" s="1">
        <v>49</v>
      </c>
      <c r="B151" s="1" t="s">
        <v>211</v>
      </c>
      <c r="C151" s="1">
        <v>4</v>
      </c>
      <c r="E151" s="44">
        <v>710</v>
      </c>
    </row>
    <row r="152" spans="1:5" ht="12.75" customHeight="1" hidden="1">
      <c r="A152" s="1">
        <v>50</v>
      </c>
      <c r="B152" s="1" t="s">
        <v>212</v>
      </c>
      <c r="C152" s="1">
        <v>17</v>
      </c>
      <c r="E152" s="44">
        <v>721</v>
      </c>
    </row>
    <row r="153" spans="1:5" ht="12.75" customHeight="1" hidden="1">
      <c r="A153" s="1">
        <v>51</v>
      </c>
      <c r="B153" s="1" t="s">
        <v>213</v>
      </c>
      <c r="C153" s="1">
        <v>15</v>
      </c>
      <c r="E153" s="44">
        <v>729</v>
      </c>
    </row>
    <row r="154" spans="1:5" ht="12.75" customHeight="1" hidden="1">
      <c r="A154" s="1">
        <v>52</v>
      </c>
      <c r="B154" s="1" t="s">
        <v>214</v>
      </c>
      <c r="C154" s="1">
        <v>8</v>
      </c>
      <c r="E154" s="44">
        <v>811</v>
      </c>
    </row>
    <row r="155" spans="1:5" ht="12.75" customHeight="1" hidden="1">
      <c r="A155" s="1">
        <v>53</v>
      </c>
      <c r="B155" s="1" t="s">
        <v>215</v>
      </c>
      <c r="C155" s="1">
        <v>8</v>
      </c>
      <c r="E155" s="44">
        <v>812</v>
      </c>
    </row>
    <row r="156" spans="1:5" ht="12.75" customHeight="1" hidden="1">
      <c r="A156" s="1">
        <v>54</v>
      </c>
      <c r="B156" s="1" t="s">
        <v>216</v>
      </c>
      <c r="C156" s="1">
        <v>10</v>
      </c>
      <c r="E156" s="44">
        <v>891</v>
      </c>
    </row>
    <row r="157" spans="1:5" ht="12.75" customHeight="1" hidden="1">
      <c r="A157" s="1">
        <v>55</v>
      </c>
      <c r="B157" s="1" t="s">
        <v>217</v>
      </c>
      <c r="C157" s="1">
        <v>8</v>
      </c>
      <c r="E157" s="44">
        <v>892</v>
      </c>
    </row>
    <row r="158" spans="1:5" ht="12.75" customHeight="1" hidden="1">
      <c r="A158" s="1">
        <v>56</v>
      </c>
      <c r="B158" s="1" t="s">
        <v>218</v>
      </c>
      <c r="C158" s="1">
        <v>10</v>
      </c>
      <c r="E158" s="44">
        <v>893</v>
      </c>
    </row>
    <row r="159" spans="1:5" ht="12.75" customHeight="1" hidden="1">
      <c r="A159" s="1">
        <v>57</v>
      </c>
      <c r="B159" s="1" t="s">
        <v>219</v>
      </c>
      <c r="C159" s="1">
        <v>10</v>
      </c>
      <c r="E159" s="44">
        <v>899</v>
      </c>
    </row>
    <row r="160" spans="1:5" ht="12.75" customHeight="1" hidden="1">
      <c r="A160" s="1">
        <v>58</v>
      </c>
      <c r="B160" s="1" t="s">
        <v>220</v>
      </c>
      <c r="C160" s="1">
        <v>11</v>
      </c>
      <c r="E160" s="44">
        <v>910</v>
      </c>
    </row>
    <row r="161" spans="1:5" ht="12.75" customHeight="1" hidden="1">
      <c r="A161" s="1">
        <v>60</v>
      </c>
      <c r="B161" s="1" t="s">
        <v>221</v>
      </c>
      <c r="C161" s="1">
        <v>20</v>
      </c>
      <c r="E161" s="44">
        <v>990</v>
      </c>
    </row>
    <row r="162" spans="1:5" ht="12.75" customHeight="1" hidden="1">
      <c r="A162" s="1">
        <v>61</v>
      </c>
      <c r="B162" s="1" t="s">
        <v>222</v>
      </c>
      <c r="C162" s="1">
        <v>8</v>
      </c>
      <c r="E162" s="44">
        <v>1011</v>
      </c>
    </row>
    <row r="163" spans="1:5" ht="12.75" customHeight="1" hidden="1">
      <c r="A163" s="1">
        <v>63</v>
      </c>
      <c r="B163" s="1" t="s">
        <v>223</v>
      </c>
      <c r="C163" s="1">
        <v>7</v>
      </c>
      <c r="E163" s="44">
        <v>1012</v>
      </c>
    </row>
    <row r="164" spans="1:5" ht="12.75" customHeight="1" hidden="1">
      <c r="A164" s="1">
        <v>64</v>
      </c>
      <c r="B164" s="1" t="s">
        <v>224</v>
      </c>
      <c r="C164" s="1">
        <v>14</v>
      </c>
      <c r="E164" s="44">
        <v>1013</v>
      </c>
    </row>
    <row r="165" spans="1:5" ht="12.75" customHeight="1" hidden="1">
      <c r="A165" s="1">
        <v>65</v>
      </c>
      <c r="B165" s="1" t="s">
        <v>225</v>
      </c>
      <c r="C165" s="1">
        <v>14</v>
      </c>
      <c r="E165" s="44">
        <v>1020</v>
      </c>
    </row>
    <row r="166" spans="1:5" ht="12.75" customHeight="1" hidden="1">
      <c r="A166" s="1">
        <v>66</v>
      </c>
      <c r="B166" s="1" t="s">
        <v>226</v>
      </c>
      <c r="C166" s="1">
        <v>14</v>
      </c>
      <c r="E166" s="44">
        <v>1031</v>
      </c>
    </row>
    <row r="167" spans="1:5" ht="12.75" customHeight="1" hidden="1">
      <c r="A167" s="1">
        <v>67</v>
      </c>
      <c r="B167" s="1" t="s">
        <v>227</v>
      </c>
      <c r="C167" s="1">
        <v>7</v>
      </c>
      <c r="E167" s="44">
        <v>1032</v>
      </c>
    </row>
    <row r="168" spans="1:5" ht="12.75" customHeight="1" hidden="1">
      <c r="A168" s="1">
        <v>68</v>
      </c>
      <c r="B168" s="1" t="s">
        <v>228</v>
      </c>
      <c r="C168" s="1">
        <v>12</v>
      </c>
      <c r="E168" s="44">
        <v>1039</v>
      </c>
    </row>
    <row r="169" spans="1:5" ht="12.75" customHeight="1" hidden="1">
      <c r="A169" s="1">
        <v>69</v>
      </c>
      <c r="B169" s="1" t="s">
        <v>229</v>
      </c>
      <c r="C169" s="1">
        <v>8</v>
      </c>
      <c r="E169" s="44">
        <v>1041</v>
      </c>
    </row>
    <row r="170" spans="1:5" ht="12.75" customHeight="1" hidden="1">
      <c r="A170" s="1">
        <v>70</v>
      </c>
      <c r="B170" s="1" t="s">
        <v>230</v>
      </c>
      <c r="C170" s="1">
        <v>2</v>
      </c>
      <c r="E170" s="44">
        <v>1042</v>
      </c>
    </row>
    <row r="171" spans="1:5" ht="12.75" customHeight="1" hidden="1">
      <c r="A171" s="1">
        <v>71</v>
      </c>
      <c r="B171" s="1" t="s">
        <v>231</v>
      </c>
      <c r="C171" s="1">
        <v>7</v>
      </c>
      <c r="E171" s="44">
        <v>1051</v>
      </c>
    </row>
    <row r="172" spans="1:5" ht="12.75" customHeight="1" hidden="1">
      <c r="A172" s="1">
        <v>72</v>
      </c>
      <c r="B172" s="1" t="s">
        <v>232</v>
      </c>
      <c r="C172" s="1">
        <v>17</v>
      </c>
      <c r="E172" s="44">
        <v>1052</v>
      </c>
    </row>
    <row r="173" spans="1:5" ht="12.75" customHeight="1" hidden="1">
      <c r="A173" s="1">
        <v>74</v>
      </c>
      <c r="B173" s="1" t="s">
        <v>233</v>
      </c>
      <c r="C173" s="1">
        <v>8</v>
      </c>
      <c r="E173" s="44">
        <v>1061</v>
      </c>
    </row>
    <row r="174" spans="1:5" ht="12.75" customHeight="1" hidden="1">
      <c r="A174" s="1">
        <v>75</v>
      </c>
      <c r="B174" s="1" t="s">
        <v>234</v>
      </c>
      <c r="C174" s="1">
        <v>20</v>
      </c>
      <c r="E174" s="44">
        <v>1062</v>
      </c>
    </row>
    <row r="175" spans="1:5" ht="12.75" customHeight="1" hidden="1">
      <c r="A175" s="1">
        <v>77</v>
      </c>
      <c r="B175" s="1" t="s">
        <v>235</v>
      </c>
      <c r="C175" s="1">
        <v>17</v>
      </c>
      <c r="E175" s="44">
        <v>1071</v>
      </c>
    </row>
    <row r="176" spans="1:5" ht="12.75" customHeight="1" hidden="1">
      <c r="A176" s="1">
        <v>78</v>
      </c>
      <c r="B176" s="1" t="s">
        <v>236</v>
      </c>
      <c r="C176" s="1">
        <v>20</v>
      </c>
      <c r="E176" s="44">
        <v>1072</v>
      </c>
    </row>
    <row r="177" spans="1:5" ht="12.75" customHeight="1" hidden="1">
      <c r="A177" s="1">
        <v>79</v>
      </c>
      <c r="B177" s="1" t="s">
        <v>237</v>
      </c>
      <c r="C177" s="1">
        <v>2</v>
      </c>
      <c r="E177" s="44">
        <v>1073</v>
      </c>
    </row>
    <row r="178" spans="1:5" ht="12.75" customHeight="1" hidden="1">
      <c r="A178" s="1">
        <v>80</v>
      </c>
      <c r="B178" s="1" t="s">
        <v>238</v>
      </c>
      <c r="C178" s="1">
        <v>5</v>
      </c>
      <c r="E178" s="44">
        <v>1081</v>
      </c>
    </row>
    <row r="179" spans="1:5" ht="12.75" customHeight="1" hidden="1">
      <c r="A179" s="1">
        <v>81</v>
      </c>
      <c r="B179" s="1" t="s">
        <v>239</v>
      </c>
      <c r="C179" s="1">
        <v>12</v>
      </c>
      <c r="E179" s="44">
        <v>1082</v>
      </c>
    </row>
    <row r="180" spans="1:5" ht="12.75" customHeight="1" hidden="1">
      <c r="A180" s="1">
        <v>82</v>
      </c>
      <c r="B180" s="1" t="s">
        <v>240</v>
      </c>
      <c r="C180" s="1">
        <v>20</v>
      </c>
      <c r="E180" s="44">
        <v>1083</v>
      </c>
    </row>
    <row r="181" spans="1:5" ht="12.75" customHeight="1" hidden="1">
      <c r="A181" s="1">
        <v>83</v>
      </c>
      <c r="B181" s="1" t="s">
        <v>241</v>
      </c>
      <c r="C181" s="1">
        <v>3</v>
      </c>
      <c r="E181" s="44">
        <v>1084</v>
      </c>
    </row>
    <row r="182" spans="1:5" ht="12.75" customHeight="1" hidden="1">
      <c r="A182" s="1">
        <v>84</v>
      </c>
      <c r="B182" s="1" t="s">
        <v>242</v>
      </c>
      <c r="C182" s="1">
        <v>9</v>
      </c>
      <c r="E182" s="44">
        <v>1085</v>
      </c>
    </row>
    <row r="183" spans="1:5" ht="12.75" customHeight="1" hidden="1">
      <c r="A183" s="1">
        <v>85</v>
      </c>
      <c r="B183" s="1" t="s">
        <v>243</v>
      </c>
      <c r="C183" s="1">
        <v>5</v>
      </c>
      <c r="E183" s="44">
        <v>1086</v>
      </c>
    </row>
    <row r="184" spans="1:5" ht="12.75" customHeight="1" hidden="1">
      <c r="A184" s="1">
        <v>86</v>
      </c>
      <c r="B184" s="1" t="s">
        <v>244</v>
      </c>
      <c r="C184" s="1">
        <v>14</v>
      </c>
      <c r="E184" s="44">
        <v>1089</v>
      </c>
    </row>
    <row r="185" spans="1:5" ht="12.75" customHeight="1" hidden="1">
      <c r="A185" s="1">
        <v>87</v>
      </c>
      <c r="B185" s="1" t="s">
        <v>245</v>
      </c>
      <c r="C185" s="1">
        <v>17</v>
      </c>
      <c r="E185" s="44">
        <v>1091</v>
      </c>
    </row>
    <row r="186" spans="1:5" ht="12.75" customHeight="1" hidden="1">
      <c r="A186" s="1">
        <v>88</v>
      </c>
      <c r="B186" s="1" t="s">
        <v>246</v>
      </c>
      <c r="C186" s="1">
        <v>17</v>
      </c>
      <c r="E186" s="44">
        <v>1092</v>
      </c>
    </row>
    <row r="187" spans="1:5" ht="12.75" customHeight="1" hidden="1">
      <c r="A187" s="1">
        <v>89</v>
      </c>
      <c r="B187" s="1" t="s">
        <v>247</v>
      </c>
      <c r="C187" s="1">
        <v>20</v>
      </c>
      <c r="E187" s="44">
        <v>1101</v>
      </c>
    </row>
    <row r="188" spans="1:5" ht="12.75" customHeight="1" hidden="1">
      <c r="A188" s="1">
        <v>90</v>
      </c>
      <c r="B188" s="1" t="s">
        <v>248</v>
      </c>
      <c r="C188" s="1">
        <v>4</v>
      </c>
      <c r="E188" s="44">
        <v>1102</v>
      </c>
    </row>
    <row r="189" spans="1:5" ht="12.75" customHeight="1" hidden="1">
      <c r="A189" s="1">
        <v>91</v>
      </c>
      <c r="B189" s="1" t="s">
        <v>249</v>
      </c>
      <c r="C189" s="1">
        <v>14</v>
      </c>
      <c r="E189" s="44">
        <v>1103</v>
      </c>
    </row>
    <row r="190" spans="1:5" ht="12.75" customHeight="1" hidden="1">
      <c r="A190" s="1">
        <v>92</v>
      </c>
      <c r="B190" s="1" t="s">
        <v>250</v>
      </c>
      <c r="C190" s="1">
        <v>16</v>
      </c>
      <c r="E190" s="44">
        <v>1104</v>
      </c>
    </row>
    <row r="191" spans="1:5" ht="12.75" customHeight="1" hidden="1">
      <c r="A191" s="1">
        <v>94</v>
      </c>
      <c r="B191" s="1" t="s">
        <v>251</v>
      </c>
      <c r="C191" s="1">
        <v>14</v>
      </c>
      <c r="E191" s="44">
        <v>1105</v>
      </c>
    </row>
    <row r="192" spans="1:5" ht="12.75" customHeight="1" hidden="1">
      <c r="A192" s="1">
        <v>95</v>
      </c>
      <c r="B192" s="1" t="s">
        <v>252</v>
      </c>
      <c r="C192" s="1">
        <v>15</v>
      </c>
      <c r="E192" s="44">
        <v>1106</v>
      </c>
    </row>
    <row r="193" spans="1:5" ht="12.75" customHeight="1" hidden="1">
      <c r="A193" s="1">
        <v>96</v>
      </c>
      <c r="B193" s="1" t="s">
        <v>253</v>
      </c>
      <c r="C193" s="1">
        <v>6</v>
      </c>
      <c r="E193" s="44">
        <v>1107</v>
      </c>
    </row>
    <row r="194" spans="1:5" ht="12.75" customHeight="1" hidden="1">
      <c r="A194" s="1">
        <v>97</v>
      </c>
      <c r="B194" s="1" t="s">
        <v>254</v>
      </c>
      <c r="C194" s="1">
        <v>1</v>
      </c>
      <c r="E194" s="44">
        <v>1200</v>
      </c>
    </row>
    <row r="195" spans="1:5" ht="12.75" customHeight="1" hidden="1">
      <c r="A195" s="1">
        <v>98</v>
      </c>
      <c r="B195" s="1" t="s">
        <v>255</v>
      </c>
      <c r="C195" s="1">
        <v>19</v>
      </c>
      <c r="E195" s="44">
        <v>1310</v>
      </c>
    </row>
    <row r="196" spans="1:5" ht="12.75" customHeight="1" hidden="1">
      <c r="A196" s="1">
        <v>99</v>
      </c>
      <c r="B196" s="1" t="s">
        <v>256</v>
      </c>
      <c r="C196" s="1">
        <v>4</v>
      </c>
      <c r="E196" s="44">
        <v>1320</v>
      </c>
    </row>
    <row r="197" spans="1:5" ht="12.75" customHeight="1" hidden="1">
      <c r="A197" s="1">
        <v>100</v>
      </c>
      <c r="B197" s="1" t="s">
        <v>257</v>
      </c>
      <c r="C197" s="1">
        <v>17</v>
      </c>
      <c r="E197" s="44">
        <v>1330</v>
      </c>
    </row>
    <row r="198" spans="1:5" ht="12.75" customHeight="1" hidden="1">
      <c r="A198" s="1">
        <v>101</v>
      </c>
      <c r="B198" s="1" t="s">
        <v>258</v>
      </c>
      <c r="C198" s="1">
        <v>1</v>
      </c>
      <c r="E198" s="44">
        <v>1391</v>
      </c>
    </row>
    <row r="199" spans="1:5" ht="12.75" customHeight="1" hidden="1">
      <c r="A199" s="1">
        <v>102</v>
      </c>
      <c r="B199" s="1" t="s">
        <v>259</v>
      </c>
      <c r="C199" s="1">
        <v>3</v>
      </c>
      <c r="E199" s="44">
        <v>1392</v>
      </c>
    </row>
    <row r="200" spans="1:5" ht="12.75" customHeight="1" hidden="1">
      <c r="A200" s="1">
        <v>103</v>
      </c>
      <c r="B200" s="1" t="s">
        <v>260</v>
      </c>
      <c r="C200" s="1">
        <v>14</v>
      </c>
      <c r="E200" s="44">
        <v>1393</v>
      </c>
    </row>
    <row r="201" spans="1:5" ht="12.75" customHeight="1" hidden="1">
      <c r="A201" s="1">
        <v>104</v>
      </c>
      <c r="B201" s="1" t="s">
        <v>261</v>
      </c>
      <c r="C201" s="1">
        <v>6</v>
      </c>
      <c r="E201" s="44">
        <v>1394</v>
      </c>
    </row>
    <row r="202" spans="1:5" ht="12.75" customHeight="1" hidden="1">
      <c r="A202" s="1">
        <v>105</v>
      </c>
      <c r="B202" s="1" t="s">
        <v>262</v>
      </c>
      <c r="C202" s="1">
        <v>7</v>
      </c>
      <c r="E202" s="44">
        <v>1395</v>
      </c>
    </row>
    <row r="203" spans="1:5" ht="12.75" customHeight="1" hidden="1">
      <c r="A203" s="1">
        <v>106</v>
      </c>
      <c r="B203" s="1" t="s">
        <v>263</v>
      </c>
      <c r="C203" s="1">
        <v>14</v>
      </c>
      <c r="E203" s="44">
        <v>1396</v>
      </c>
    </row>
    <row r="204" spans="1:5" ht="12.75" customHeight="1" hidden="1">
      <c r="A204" s="1">
        <v>107</v>
      </c>
      <c r="B204" s="1" t="s">
        <v>264</v>
      </c>
      <c r="C204" s="1">
        <v>6</v>
      </c>
      <c r="E204" s="44">
        <v>1399</v>
      </c>
    </row>
    <row r="205" spans="1:5" ht="12.75" customHeight="1" hidden="1">
      <c r="A205" s="1">
        <v>108</v>
      </c>
      <c r="B205" s="1" t="s">
        <v>265</v>
      </c>
      <c r="C205" s="1">
        <v>2</v>
      </c>
      <c r="E205" s="44">
        <v>1411</v>
      </c>
    </row>
    <row r="206" spans="1:5" ht="12.75" customHeight="1" hidden="1">
      <c r="A206" s="1">
        <v>110</v>
      </c>
      <c r="B206" s="1" t="s">
        <v>266</v>
      </c>
      <c r="C206" s="1">
        <v>14</v>
      </c>
      <c r="E206" s="44">
        <v>1412</v>
      </c>
    </row>
    <row r="207" spans="1:5" ht="12.75" customHeight="1" hidden="1">
      <c r="A207" s="1">
        <v>111</v>
      </c>
      <c r="B207" s="1" t="s">
        <v>267</v>
      </c>
      <c r="C207" s="1">
        <v>14</v>
      </c>
      <c r="E207" s="44">
        <v>1413</v>
      </c>
    </row>
    <row r="208" spans="1:5" ht="12.75" customHeight="1" hidden="1">
      <c r="A208" s="1">
        <v>113</v>
      </c>
      <c r="B208" s="1" t="s">
        <v>268</v>
      </c>
      <c r="C208" s="1">
        <v>15</v>
      </c>
      <c r="E208" s="44">
        <v>1414</v>
      </c>
    </row>
    <row r="209" spans="1:5" ht="12.75" customHeight="1" hidden="1">
      <c r="A209" s="1">
        <v>114</v>
      </c>
      <c r="B209" s="1" t="s">
        <v>269</v>
      </c>
      <c r="C209" s="1">
        <v>1</v>
      </c>
      <c r="E209" s="44">
        <v>1419</v>
      </c>
    </row>
    <row r="210" spans="1:5" ht="12.75" customHeight="1" hidden="1">
      <c r="A210" s="1">
        <v>115</v>
      </c>
      <c r="B210" s="1" t="s">
        <v>270</v>
      </c>
      <c r="C210" s="1">
        <v>6</v>
      </c>
      <c r="E210" s="44">
        <v>1420</v>
      </c>
    </row>
    <row r="211" spans="1:5" ht="12.75" customHeight="1" hidden="1">
      <c r="A211" s="1">
        <v>116</v>
      </c>
      <c r="B211" s="1" t="s">
        <v>271</v>
      </c>
      <c r="C211" s="1">
        <v>14</v>
      </c>
      <c r="E211" s="44">
        <v>1431</v>
      </c>
    </row>
    <row r="212" spans="1:5" ht="12.75" customHeight="1" hidden="1">
      <c r="A212" s="1">
        <v>117</v>
      </c>
      <c r="B212" s="1" t="s">
        <v>272</v>
      </c>
      <c r="C212" s="1">
        <v>8</v>
      </c>
      <c r="E212" s="44">
        <v>1439</v>
      </c>
    </row>
    <row r="213" spans="1:5" ht="12.75" customHeight="1" hidden="1">
      <c r="A213" s="1">
        <v>118</v>
      </c>
      <c r="B213" s="1" t="s">
        <v>273</v>
      </c>
      <c r="C213" s="1">
        <v>12</v>
      </c>
      <c r="E213" s="44">
        <v>1511</v>
      </c>
    </row>
    <row r="214" spans="1:5" ht="12.75" customHeight="1" hidden="1">
      <c r="A214" s="1">
        <v>119</v>
      </c>
      <c r="B214" s="1" t="s">
        <v>274</v>
      </c>
      <c r="C214" s="1">
        <v>7</v>
      </c>
      <c r="E214" s="44">
        <v>1512</v>
      </c>
    </row>
    <row r="215" spans="1:5" ht="12.75" customHeight="1" hidden="1">
      <c r="A215" s="1">
        <v>120</v>
      </c>
      <c r="B215" s="1" t="s">
        <v>275</v>
      </c>
      <c r="C215" s="1">
        <v>4</v>
      </c>
      <c r="E215" s="44">
        <v>1520</v>
      </c>
    </row>
    <row r="216" spans="1:5" ht="12.75" customHeight="1" hidden="1">
      <c r="A216" s="1">
        <v>121</v>
      </c>
      <c r="B216" s="1" t="s">
        <v>276</v>
      </c>
      <c r="C216" s="1">
        <v>3</v>
      </c>
      <c r="E216" s="44">
        <v>1610</v>
      </c>
    </row>
    <row r="217" spans="1:5" ht="12.75" customHeight="1" hidden="1">
      <c r="A217" s="1">
        <v>122</v>
      </c>
      <c r="B217" s="1" t="s">
        <v>277</v>
      </c>
      <c r="C217" s="1">
        <v>6</v>
      </c>
      <c r="E217" s="44">
        <v>1621</v>
      </c>
    </row>
    <row r="218" spans="1:5" ht="12.75" customHeight="1" hidden="1">
      <c r="A218" s="1">
        <v>123</v>
      </c>
      <c r="B218" s="1" t="s">
        <v>278</v>
      </c>
      <c r="C218" s="1">
        <v>20</v>
      </c>
      <c r="E218" s="44">
        <v>1622</v>
      </c>
    </row>
    <row r="219" spans="1:5" ht="12.75" customHeight="1" hidden="1">
      <c r="A219" s="1">
        <v>124</v>
      </c>
      <c r="B219" s="1" t="s">
        <v>279</v>
      </c>
      <c r="C219" s="1">
        <v>14</v>
      </c>
      <c r="E219" s="44">
        <v>1623</v>
      </c>
    </row>
    <row r="220" spans="1:5" ht="12.75" customHeight="1" hidden="1">
      <c r="A220" s="1">
        <v>125</v>
      </c>
      <c r="B220" s="1" t="s">
        <v>280</v>
      </c>
      <c r="C220" s="1">
        <v>2</v>
      </c>
      <c r="E220" s="44">
        <v>1624</v>
      </c>
    </row>
    <row r="221" spans="1:5" ht="12.75" customHeight="1" hidden="1">
      <c r="A221" s="1">
        <v>127</v>
      </c>
      <c r="B221" s="1" t="s">
        <v>281</v>
      </c>
      <c r="C221" s="1">
        <v>12</v>
      </c>
      <c r="E221" s="44">
        <v>1629</v>
      </c>
    </row>
    <row r="222" spans="1:5" ht="12.75" customHeight="1" hidden="1">
      <c r="A222" s="1">
        <v>129</v>
      </c>
      <c r="B222" s="1" t="s">
        <v>282</v>
      </c>
      <c r="C222" s="1">
        <v>5</v>
      </c>
      <c r="E222" s="44">
        <v>1711</v>
      </c>
    </row>
    <row r="223" spans="1:5" ht="12.75" customHeight="1" hidden="1">
      <c r="A223" s="1">
        <v>130</v>
      </c>
      <c r="B223" s="1" t="s">
        <v>283</v>
      </c>
      <c r="C223" s="1">
        <v>9</v>
      </c>
      <c r="E223" s="44">
        <v>1712</v>
      </c>
    </row>
    <row r="224" spans="1:5" ht="12.75" customHeight="1" hidden="1">
      <c r="A224" s="1">
        <v>131</v>
      </c>
      <c r="B224" s="1" t="s">
        <v>284</v>
      </c>
      <c r="C224" s="1">
        <v>13</v>
      </c>
      <c r="E224" s="44">
        <v>1721</v>
      </c>
    </row>
    <row r="225" spans="1:5" ht="12.75" customHeight="1" hidden="1">
      <c r="A225" s="1">
        <v>132</v>
      </c>
      <c r="B225" s="1" t="s">
        <v>285</v>
      </c>
      <c r="C225" s="1">
        <v>18</v>
      </c>
      <c r="E225" s="44">
        <v>1722</v>
      </c>
    </row>
    <row r="226" spans="1:5" ht="12.75" customHeight="1" hidden="1">
      <c r="A226" s="1">
        <v>133</v>
      </c>
      <c r="B226" s="1" t="s">
        <v>166</v>
      </c>
      <c r="C226" s="1">
        <v>21</v>
      </c>
      <c r="E226" s="44">
        <v>1723</v>
      </c>
    </row>
    <row r="227" spans="1:5" ht="12.75" customHeight="1" hidden="1">
      <c r="A227" s="1">
        <v>134</v>
      </c>
      <c r="B227" s="1" t="s">
        <v>286</v>
      </c>
      <c r="C227" s="1">
        <v>17</v>
      </c>
      <c r="E227" s="44">
        <v>1724</v>
      </c>
    </row>
    <row r="228" spans="1:5" ht="12.75" customHeight="1" hidden="1">
      <c r="A228" s="1">
        <v>135</v>
      </c>
      <c r="B228" s="1" t="s">
        <v>287</v>
      </c>
      <c r="C228" s="1">
        <v>1</v>
      </c>
      <c r="E228" s="44">
        <v>1729</v>
      </c>
    </row>
    <row r="229" spans="1:5" ht="12.75" customHeight="1" hidden="1">
      <c r="A229" s="1">
        <v>136</v>
      </c>
      <c r="B229" s="1" t="s">
        <v>288</v>
      </c>
      <c r="C229" s="1">
        <v>10</v>
      </c>
      <c r="E229" s="44">
        <v>1811</v>
      </c>
    </row>
    <row r="230" spans="1:5" ht="12.75" customHeight="1" hidden="1">
      <c r="A230" s="1">
        <v>137</v>
      </c>
      <c r="B230" s="1" t="s">
        <v>289</v>
      </c>
      <c r="C230" s="1">
        <v>16</v>
      </c>
      <c r="E230" s="44">
        <v>1812</v>
      </c>
    </row>
    <row r="231" spans="1:5" ht="12.75" customHeight="1" hidden="1">
      <c r="A231" s="1">
        <v>138</v>
      </c>
      <c r="B231" s="1" t="s">
        <v>290</v>
      </c>
      <c r="C231" s="1">
        <v>18</v>
      </c>
      <c r="E231" s="44">
        <v>1813</v>
      </c>
    </row>
    <row r="232" spans="1:5" ht="12.75" customHeight="1" hidden="1">
      <c r="A232" s="1">
        <v>139</v>
      </c>
      <c r="B232" s="1" t="s">
        <v>291</v>
      </c>
      <c r="C232" s="1">
        <v>7</v>
      </c>
      <c r="E232" s="44">
        <v>1814</v>
      </c>
    </row>
    <row r="233" spans="1:5" ht="12.75" customHeight="1" hidden="1">
      <c r="A233" s="1">
        <v>140</v>
      </c>
      <c r="B233" s="1" t="s">
        <v>292</v>
      </c>
      <c r="C233" s="1">
        <v>12</v>
      </c>
      <c r="E233" s="44">
        <v>1820</v>
      </c>
    </row>
    <row r="234" spans="1:5" ht="12.75" customHeight="1" hidden="1">
      <c r="A234" s="1">
        <v>141</v>
      </c>
      <c r="B234" s="1" t="s">
        <v>293</v>
      </c>
      <c r="C234" s="1">
        <v>16</v>
      </c>
      <c r="E234" s="44">
        <v>1910</v>
      </c>
    </row>
    <row r="235" spans="1:5" ht="12.75" customHeight="1" hidden="1">
      <c r="A235" s="1">
        <v>144</v>
      </c>
      <c r="B235" s="1" t="s">
        <v>294</v>
      </c>
      <c r="C235" s="1">
        <v>7</v>
      </c>
      <c r="E235" s="44">
        <v>1920</v>
      </c>
    </row>
    <row r="236" spans="1:5" ht="12.75" customHeight="1" hidden="1">
      <c r="A236" s="1">
        <v>145</v>
      </c>
      <c r="B236" s="1" t="s">
        <v>295</v>
      </c>
      <c r="C236" s="1">
        <v>6</v>
      </c>
      <c r="E236" s="44">
        <v>2011</v>
      </c>
    </row>
    <row r="237" spans="1:5" ht="12.75" customHeight="1" hidden="1">
      <c r="A237" s="1">
        <v>146</v>
      </c>
      <c r="B237" s="1" t="s">
        <v>296</v>
      </c>
      <c r="C237" s="1">
        <v>2</v>
      </c>
      <c r="E237" s="44">
        <v>2012</v>
      </c>
    </row>
    <row r="238" spans="1:5" ht="12.75" customHeight="1" hidden="1">
      <c r="A238" s="1">
        <v>148</v>
      </c>
      <c r="B238" s="1" t="s">
        <v>297</v>
      </c>
      <c r="C238" s="1">
        <v>17</v>
      </c>
      <c r="E238" s="44">
        <v>2013</v>
      </c>
    </row>
    <row r="239" spans="1:5" ht="12.75" customHeight="1" hidden="1">
      <c r="A239" s="1">
        <v>149</v>
      </c>
      <c r="B239" s="1" t="s">
        <v>298</v>
      </c>
      <c r="C239" s="1">
        <v>3</v>
      </c>
      <c r="E239" s="44">
        <v>2014</v>
      </c>
    </row>
    <row r="240" spans="1:5" ht="12.75" customHeight="1" hidden="1">
      <c r="A240" s="1">
        <v>150</v>
      </c>
      <c r="B240" s="1" t="s">
        <v>299</v>
      </c>
      <c r="C240" s="1">
        <v>3</v>
      </c>
      <c r="E240" s="44">
        <v>2015</v>
      </c>
    </row>
    <row r="241" spans="1:5" ht="12.75" customHeight="1" hidden="1">
      <c r="A241" s="1">
        <v>151</v>
      </c>
      <c r="B241" s="1" t="s">
        <v>300</v>
      </c>
      <c r="C241" s="1">
        <v>5</v>
      </c>
      <c r="E241" s="44">
        <v>2016</v>
      </c>
    </row>
    <row r="242" spans="1:5" ht="12.75" customHeight="1" hidden="1">
      <c r="A242" s="1">
        <v>152</v>
      </c>
      <c r="B242" s="1" t="s">
        <v>301</v>
      </c>
      <c r="C242" s="1">
        <v>2</v>
      </c>
      <c r="E242" s="44">
        <v>2017</v>
      </c>
    </row>
    <row r="243" spans="1:5" ht="12.75" customHeight="1" hidden="1">
      <c r="A243" s="1">
        <v>153</v>
      </c>
      <c r="B243" s="1" t="s">
        <v>302</v>
      </c>
      <c r="C243" s="1">
        <v>17</v>
      </c>
      <c r="E243" s="44">
        <v>2020</v>
      </c>
    </row>
    <row r="244" spans="1:5" ht="12.75" customHeight="1" hidden="1">
      <c r="A244" s="1">
        <v>154</v>
      </c>
      <c r="B244" s="1" t="s">
        <v>303</v>
      </c>
      <c r="C244" s="1">
        <v>16</v>
      </c>
      <c r="E244" s="44">
        <v>2030</v>
      </c>
    </row>
    <row r="245" spans="1:5" ht="12.75" customHeight="1" hidden="1">
      <c r="A245" s="1">
        <v>155</v>
      </c>
      <c r="B245" s="1" t="s">
        <v>304</v>
      </c>
      <c r="C245" s="1">
        <v>17</v>
      </c>
      <c r="E245" s="44">
        <v>2041</v>
      </c>
    </row>
    <row r="246" spans="1:5" ht="12.75" customHeight="1" hidden="1">
      <c r="A246" s="1">
        <v>156</v>
      </c>
      <c r="B246" s="1" t="s">
        <v>305</v>
      </c>
      <c r="C246" s="1">
        <v>5</v>
      </c>
      <c r="E246" s="44">
        <v>2042</v>
      </c>
    </row>
    <row r="247" spans="1:5" ht="12.75" customHeight="1" hidden="1">
      <c r="A247" s="1">
        <v>158</v>
      </c>
      <c r="B247" s="1" t="s">
        <v>306</v>
      </c>
      <c r="C247" s="1">
        <v>1</v>
      </c>
      <c r="E247" s="44">
        <v>2051</v>
      </c>
    </row>
    <row r="248" spans="1:5" ht="12.75" customHeight="1" hidden="1">
      <c r="A248" s="1">
        <v>159</v>
      </c>
      <c r="B248" s="1" t="s">
        <v>307</v>
      </c>
      <c r="C248" s="1">
        <v>16</v>
      </c>
      <c r="E248" s="44">
        <v>2052</v>
      </c>
    </row>
    <row r="249" spans="1:5" ht="12.75" customHeight="1" hidden="1">
      <c r="A249" s="1">
        <v>161</v>
      </c>
      <c r="B249" s="1" t="s">
        <v>308</v>
      </c>
      <c r="C249" s="1">
        <v>7</v>
      </c>
      <c r="E249" s="44">
        <v>2053</v>
      </c>
    </row>
    <row r="250" spans="1:5" ht="12.75" customHeight="1" hidden="1">
      <c r="A250" s="1">
        <v>163</v>
      </c>
      <c r="B250" s="1" t="s">
        <v>309</v>
      </c>
      <c r="C250" s="1">
        <v>1</v>
      </c>
      <c r="E250" s="44">
        <v>2059</v>
      </c>
    </row>
    <row r="251" spans="1:5" ht="12.75" customHeight="1" hidden="1">
      <c r="A251" s="1">
        <v>164</v>
      </c>
      <c r="B251" s="1" t="s">
        <v>310</v>
      </c>
      <c r="C251" s="1">
        <v>11</v>
      </c>
      <c r="E251" s="44">
        <v>2060</v>
      </c>
    </row>
    <row r="252" spans="1:5" ht="12.75" customHeight="1" hidden="1">
      <c r="A252" s="1">
        <v>165</v>
      </c>
      <c r="B252" s="1" t="s">
        <v>311</v>
      </c>
      <c r="C252" s="1">
        <v>5</v>
      </c>
      <c r="E252" s="44">
        <v>2110</v>
      </c>
    </row>
    <row r="253" spans="1:5" ht="12.75" customHeight="1" hidden="1">
      <c r="A253" s="1">
        <v>166</v>
      </c>
      <c r="B253" s="1" t="s">
        <v>312</v>
      </c>
      <c r="C253" s="1">
        <v>16</v>
      </c>
      <c r="E253" s="44">
        <v>2120</v>
      </c>
    </row>
    <row r="254" spans="1:5" ht="12.75" customHeight="1" hidden="1">
      <c r="A254" s="1">
        <v>167</v>
      </c>
      <c r="B254" s="1" t="s">
        <v>313</v>
      </c>
      <c r="C254" s="1">
        <v>13</v>
      </c>
      <c r="E254" s="44">
        <v>2211</v>
      </c>
    </row>
    <row r="255" spans="1:5" ht="12.75" customHeight="1" hidden="1">
      <c r="A255" s="1">
        <v>168</v>
      </c>
      <c r="B255" s="1" t="s">
        <v>314</v>
      </c>
      <c r="C255" s="1">
        <v>3</v>
      </c>
      <c r="E255" s="44">
        <v>2219</v>
      </c>
    </row>
    <row r="256" spans="1:5" ht="12.75" customHeight="1" hidden="1">
      <c r="A256" s="1">
        <v>169</v>
      </c>
      <c r="B256" s="1" t="s">
        <v>315</v>
      </c>
      <c r="C256" s="1">
        <v>1</v>
      </c>
      <c r="E256" s="44">
        <v>2221</v>
      </c>
    </row>
    <row r="257" spans="1:5" ht="12.75" customHeight="1" hidden="1">
      <c r="A257" s="1">
        <v>170</v>
      </c>
      <c r="B257" s="1" t="s">
        <v>316</v>
      </c>
      <c r="C257" s="1">
        <v>8</v>
      </c>
      <c r="E257" s="44">
        <v>2222</v>
      </c>
    </row>
    <row r="258" spans="1:5" ht="12.75" customHeight="1" hidden="1">
      <c r="A258" s="1">
        <v>171</v>
      </c>
      <c r="B258" s="1" t="s">
        <v>317</v>
      </c>
      <c r="C258" s="1">
        <v>17</v>
      </c>
      <c r="E258" s="44">
        <v>2223</v>
      </c>
    </row>
    <row r="259" spans="1:5" ht="12.75" customHeight="1" hidden="1">
      <c r="A259" s="1">
        <v>172</v>
      </c>
      <c r="B259" s="1" t="s">
        <v>318</v>
      </c>
      <c r="C259" s="1">
        <v>4</v>
      </c>
      <c r="E259" s="44">
        <v>2229</v>
      </c>
    </row>
    <row r="260" spans="1:5" ht="12.75" customHeight="1" hidden="1">
      <c r="A260" s="1">
        <v>173</v>
      </c>
      <c r="B260" s="1" t="s">
        <v>319</v>
      </c>
      <c r="C260" s="1">
        <v>13</v>
      </c>
      <c r="E260" s="44">
        <v>2311</v>
      </c>
    </row>
    <row r="261" spans="1:5" ht="12.75" customHeight="1" hidden="1">
      <c r="A261" s="1">
        <v>175</v>
      </c>
      <c r="B261" s="1" t="s">
        <v>320</v>
      </c>
      <c r="C261" s="1">
        <v>18</v>
      </c>
      <c r="E261" s="44">
        <v>2312</v>
      </c>
    </row>
    <row r="262" spans="1:5" ht="12.75" customHeight="1" hidden="1">
      <c r="A262" s="1">
        <v>176</v>
      </c>
      <c r="B262" s="1" t="s">
        <v>321</v>
      </c>
      <c r="C262" s="1">
        <v>7</v>
      </c>
      <c r="E262" s="44">
        <v>2313</v>
      </c>
    </row>
    <row r="263" spans="1:5" ht="12.75" customHeight="1" hidden="1">
      <c r="A263" s="1">
        <v>177</v>
      </c>
      <c r="B263" s="1" t="s">
        <v>322</v>
      </c>
      <c r="C263" s="1">
        <v>11</v>
      </c>
      <c r="E263" s="44">
        <v>2314</v>
      </c>
    </row>
    <row r="264" spans="1:5" ht="12.75" customHeight="1" hidden="1">
      <c r="A264" s="1">
        <v>178</v>
      </c>
      <c r="B264" s="1" t="s">
        <v>323</v>
      </c>
      <c r="C264" s="1">
        <v>9</v>
      </c>
      <c r="E264" s="44">
        <v>2319</v>
      </c>
    </row>
    <row r="265" spans="1:5" ht="12.75" customHeight="1" hidden="1">
      <c r="A265" s="1">
        <v>179</v>
      </c>
      <c r="B265" s="1" t="s">
        <v>324</v>
      </c>
      <c r="C265" s="1">
        <v>4</v>
      </c>
      <c r="E265" s="44">
        <v>2320</v>
      </c>
    </row>
    <row r="266" spans="1:5" ht="12.75" customHeight="1" hidden="1">
      <c r="A266" s="1">
        <v>180</v>
      </c>
      <c r="B266" s="1" t="s">
        <v>325</v>
      </c>
      <c r="C266" s="1">
        <v>8</v>
      </c>
      <c r="E266" s="44">
        <v>2331</v>
      </c>
    </row>
    <row r="267" spans="1:5" ht="12.75" customHeight="1" hidden="1">
      <c r="A267" s="1">
        <v>181</v>
      </c>
      <c r="B267" s="1" t="s">
        <v>326</v>
      </c>
      <c r="C267" s="1">
        <v>17</v>
      </c>
      <c r="E267" s="44">
        <v>2332</v>
      </c>
    </row>
    <row r="268" spans="1:5" ht="12.75" customHeight="1" hidden="1">
      <c r="A268" s="1">
        <v>183</v>
      </c>
      <c r="B268" s="1" t="s">
        <v>327</v>
      </c>
      <c r="C268" s="1">
        <v>15</v>
      </c>
      <c r="E268" s="44">
        <v>2341</v>
      </c>
    </row>
    <row r="269" spans="1:5" ht="12.75" customHeight="1" hidden="1">
      <c r="A269" s="1">
        <v>184</v>
      </c>
      <c r="B269" s="1" t="s">
        <v>328</v>
      </c>
      <c r="C269" s="1">
        <v>15</v>
      </c>
      <c r="E269" s="44">
        <v>2342</v>
      </c>
    </row>
    <row r="270" spans="1:5" ht="12.75" customHeight="1" hidden="1">
      <c r="A270" s="1">
        <v>185</v>
      </c>
      <c r="B270" s="1" t="s">
        <v>329</v>
      </c>
      <c r="C270" s="1">
        <v>12</v>
      </c>
      <c r="E270" s="44">
        <v>2343</v>
      </c>
    </row>
    <row r="271" spans="1:5" ht="12.75" customHeight="1" hidden="1">
      <c r="A271" s="1">
        <v>186</v>
      </c>
      <c r="B271" s="1" t="s">
        <v>330</v>
      </c>
      <c r="C271" s="1">
        <v>8</v>
      </c>
      <c r="E271" s="44">
        <v>2344</v>
      </c>
    </row>
    <row r="272" spans="1:5" ht="12.75" customHeight="1" hidden="1">
      <c r="A272" s="1">
        <v>187</v>
      </c>
      <c r="B272" s="1" t="s">
        <v>331</v>
      </c>
      <c r="C272" s="1">
        <v>2</v>
      </c>
      <c r="E272" s="44">
        <v>2349</v>
      </c>
    </row>
    <row r="273" spans="1:5" ht="12.75" customHeight="1" hidden="1">
      <c r="A273" s="1">
        <v>189</v>
      </c>
      <c r="B273" s="1" t="s">
        <v>332</v>
      </c>
      <c r="C273" s="1">
        <v>5</v>
      </c>
      <c r="E273" s="44">
        <v>2351</v>
      </c>
    </row>
    <row r="274" spans="1:5" ht="12.75" customHeight="1" hidden="1">
      <c r="A274" s="1">
        <v>190</v>
      </c>
      <c r="B274" s="1" t="s">
        <v>333</v>
      </c>
      <c r="C274" s="1">
        <v>1</v>
      </c>
      <c r="E274" s="44">
        <v>2352</v>
      </c>
    </row>
    <row r="275" spans="1:5" ht="12.75" customHeight="1" hidden="1">
      <c r="A275" s="1">
        <v>192</v>
      </c>
      <c r="B275" s="1" t="s">
        <v>334</v>
      </c>
      <c r="C275" s="1">
        <v>17</v>
      </c>
      <c r="E275" s="44">
        <v>2361</v>
      </c>
    </row>
    <row r="276" spans="1:5" ht="12.75" customHeight="1" hidden="1">
      <c r="A276" s="1">
        <v>193</v>
      </c>
      <c r="B276" s="1" t="s">
        <v>335</v>
      </c>
      <c r="C276" s="1">
        <v>1</v>
      </c>
      <c r="E276" s="44">
        <v>2362</v>
      </c>
    </row>
    <row r="277" spans="1:5" ht="12.75" customHeight="1" hidden="1">
      <c r="A277" s="1">
        <v>194</v>
      </c>
      <c r="B277" s="1" t="s">
        <v>336</v>
      </c>
      <c r="C277" s="1">
        <v>6</v>
      </c>
      <c r="E277" s="44">
        <v>2363</v>
      </c>
    </row>
    <row r="278" spans="1:5" ht="12.75" customHeight="1" hidden="1">
      <c r="A278" s="1">
        <v>195</v>
      </c>
      <c r="B278" s="1" t="s">
        <v>337</v>
      </c>
      <c r="C278" s="1">
        <v>14</v>
      </c>
      <c r="E278" s="44">
        <v>2364</v>
      </c>
    </row>
    <row r="279" spans="1:5" ht="12.75" customHeight="1" hidden="1">
      <c r="A279" s="1">
        <v>196</v>
      </c>
      <c r="B279" s="1" t="s">
        <v>338</v>
      </c>
      <c r="C279" s="1">
        <v>15</v>
      </c>
      <c r="E279" s="44">
        <v>2365</v>
      </c>
    </row>
    <row r="280" spans="1:5" ht="12.75" customHeight="1" hidden="1">
      <c r="A280" s="1">
        <v>197</v>
      </c>
      <c r="B280" s="1" t="s">
        <v>339</v>
      </c>
      <c r="C280" s="1">
        <v>17</v>
      </c>
      <c r="E280" s="44">
        <v>2369</v>
      </c>
    </row>
    <row r="281" spans="1:5" ht="12.75" customHeight="1" hidden="1">
      <c r="A281" s="1">
        <v>198</v>
      </c>
      <c r="B281" s="1" t="s">
        <v>340</v>
      </c>
      <c r="C281" s="1">
        <v>19</v>
      </c>
      <c r="E281" s="44">
        <v>2370</v>
      </c>
    </row>
    <row r="282" spans="1:5" ht="12.75" customHeight="1" hidden="1">
      <c r="A282" s="1">
        <v>199</v>
      </c>
      <c r="B282" s="1" t="s">
        <v>341</v>
      </c>
      <c r="C282" s="1">
        <v>7</v>
      </c>
      <c r="E282" s="44">
        <v>2391</v>
      </c>
    </row>
    <row r="283" spans="1:5" ht="12.75" customHeight="1" hidden="1">
      <c r="A283" s="1">
        <v>200</v>
      </c>
      <c r="B283" s="1" t="s">
        <v>342</v>
      </c>
      <c r="C283" s="1">
        <v>2</v>
      </c>
      <c r="E283" s="44">
        <v>2399</v>
      </c>
    </row>
    <row r="284" spans="1:5" ht="12.75" customHeight="1" hidden="1">
      <c r="A284" s="1">
        <v>201</v>
      </c>
      <c r="B284" s="1" t="s">
        <v>343</v>
      </c>
      <c r="C284" s="1">
        <v>6</v>
      </c>
      <c r="E284" s="44">
        <v>2410</v>
      </c>
    </row>
    <row r="285" spans="1:5" ht="12.75" customHeight="1" hidden="1">
      <c r="A285" s="1">
        <v>202</v>
      </c>
      <c r="B285" s="1" t="s">
        <v>344</v>
      </c>
      <c r="C285" s="1">
        <v>6</v>
      </c>
      <c r="E285" s="44">
        <v>2420</v>
      </c>
    </row>
    <row r="286" spans="1:5" ht="12.75" customHeight="1" hidden="1">
      <c r="A286" s="1">
        <v>203</v>
      </c>
      <c r="B286" s="1" t="s">
        <v>345</v>
      </c>
      <c r="C286" s="1">
        <v>6</v>
      </c>
      <c r="E286" s="44">
        <v>2431</v>
      </c>
    </row>
    <row r="287" spans="1:5" ht="12.75" customHeight="1" hidden="1">
      <c r="A287" s="1">
        <v>204</v>
      </c>
      <c r="B287" s="1" t="s">
        <v>346</v>
      </c>
      <c r="C287" s="1">
        <v>19</v>
      </c>
      <c r="E287" s="44">
        <v>2432</v>
      </c>
    </row>
    <row r="288" spans="1:5" ht="12.75" customHeight="1" hidden="1">
      <c r="A288" s="1">
        <v>205</v>
      </c>
      <c r="B288" s="1" t="s">
        <v>347</v>
      </c>
      <c r="C288" s="1">
        <v>14</v>
      </c>
      <c r="E288" s="44">
        <v>2433</v>
      </c>
    </row>
    <row r="289" spans="1:5" ht="12.75" customHeight="1" hidden="1">
      <c r="A289" s="1">
        <v>206</v>
      </c>
      <c r="B289" s="1" t="s">
        <v>348</v>
      </c>
      <c r="C289" s="1">
        <v>20</v>
      </c>
      <c r="E289" s="44">
        <v>2434</v>
      </c>
    </row>
    <row r="290" spans="1:5" ht="12.75" customHeight="1" hidden="1">
      <c r="A290" s="1">
        <v>208</v>
      </c>
      <c r="B290" s="1" t="s">
        <v>349</v>
      </c>
      <c r="C290" s="1">
        <v>2</v>
      </c>
      <c r="E290" s="44">
        <v>2441</v>
      </c>
    </row>
    <row r="291" spans="1:5" ht="12.75" customHeight="1" hidden="1">
      <c r="A291" s="1">
        <v>209</v>
      </c>
      <c r="B291" s="1" t="s">
        <v>350</v>
      </c>
      <c r="C291" s="1">
        <v>8</v>
      </c>
      <c r="E291" s="44">
        <v>2442</v>
      </c>
    </row>
    <row r="292" spans="1:5" ht="12.75" customHeight="1" hidden="1">
      <c r="A292" s="1">
        <v>211</v>
      </c>
      <c r="B292" s="1" t="s">
        <v>351</v>
      </c>
      <c r="C292" s="1">
        <v>2</v>
      </c>
      <c r="E292" s="44">
        <v>2443</v>
      </c>
    </row>
    <row r="293" spans="1:5" ht="12.75" customHeight="1" hidden="1">
      <c r="A293" s="1">
        <v>212</v>
      </c>
      <c r="B293" s="1" t="s">
        <v>352</v>
      </c>
      <c r="C293" s="1">
        <v>2</v>
      </c>
      <c r="E293" s="44">
        <v>2444</v>
      </c>
    </row>
    <row r="294" spans="1:5" ht="12.75" customHeight="1" hidden="1">
      <c r="A294" s="1">
        <v>213</v>
      </c>
      <c r="B294" s="1" t="s">
        <v>353</v>
      </c>
      <c r="C294" s="1">
        <v>1</v>
      </c>
      <c r="E294" s="44">
        <v>2445</v>
      </c>
    </row>
    <row r="295" spans="1:5" ht="12.75" customHeight="1" hidden="1">
      <c r="A295" s="1">
        <v>214</v>
      </c>
      <c r="B295" s="1" t="s">
        <v>354</v>
      </c>
      <c r="C295" s="1">
        <v>6</v>
      </c>
      <c r="E295" s="44">
        <v>2446</v>
      </c>
    </row>
    <row r="296" spans="1:5" ht="12.75" customHeight="1" hidden="1">
      <c r="A296" s="1">
        <v>215</v>
      </c>
      <c r="B296" s="1" t="s">
        <v>355</v>
      </c>
      <c r="C296" s="1">
        <v>8</v>
      </c>
      <c r="E296" s="44">
        <v>2451</v>
      </c>
    </row>
    <row r="297" spans="1:5" ht="12.75" customHeight="1" hidden="1">
      <c r="A297" s="1">
        <v>216</v>
      </c>
      <c r="B297" s="1" t="s">
        <v>356</v>
      </c>
      <c r="C297" s="1">
        <v>4</v>
      </c>
      <c r="E297" s="44">
        <v>2452</v>
      </c>
    </row>
    <row r="298" spans="1:5" ht="12.75" customHeight="1" hidden="1">
      <c r="A298" s="1">
        <v>217</v>
      </c>
      <c r="B298" s="1" t="s">
        <v>357</v>
      </c>
      <c r="C298" s="1">
        <v>18</v>
      </c>
      <c r="E298" s="44">
        <v>2453</v>
      </c>
    </row>
    <row r="299" spans="1:5" ht="12.75" customHeight="1" hidden="1">
      <c r="A299" s="1">
        <v>219</v>
      </c>
      <c r="B299" s="1" t="s">
        <v>358</v>
      </c>
      <c r="C299" s="1">
        <v>19</v>
      </c>
      <c r="E299" s="44">
        <v>2454</v>
      </c>
    </row>
    <row r="300" spans="1:5" ht="12.75" customHeight="1" hidden="1">
      <c r="A300" s="1">
        <v>220</v>
      </c>
      <c r="B300" s="1" t="s">
        <v>359</v>
      </c>
      <c r="C300" s="1">
        <v>3</v>
      </c>
      <c r="E300" s="44">
        <v>2511</v>
      </c>
    </row>
    <row r="301" spans="1:5" ht="12.75" customHeight="1" hidden="1">
      <c r="A301" s="1">
        <v>221</v>
      </c>
      <c r="B301" s="1" t="s">
        <v>360</v>
      </c>
      <c r="C301" s="1">
        <v>11</v>
      </c>
      <c r="E301" s="44">
        <v>2512</v>
      </c>
    </row>
    <row r="302" spans="1:5" ht="12.75" customHeight="1" hidden="1">
      <c r="A302" s="1">
        <v>222</v>
      </c>
      <c r="B302" s="1" t="s">
        <v>361</v>
      </c>
      <c r="C302" s="1">
        <v>18</v>
      </c>
      <c r="E302" s="44">
        <v>2521</v>
      </c>
    </row>
    <row r="303" spans="1:5" ht="12.75" customHeight="1" hidden="1">
      <c r="A303" s="1">
        <v>223</v>
      </c>
      <c r="B303" s="1" t="s">
        <v>362</v>
      </c>
      <c r="C303" s="1">
        <v>18</v>
      </c>
      <c r="E303" s="44">
        <v>2529</v>
      </c>
    </row>
    <row r="304" spans="1:5" ht="12.75" customHeight="1" hidden="1">
      <c r="A304" s="1">
        <v>225</v>
      </c>
      <c r="B304" s="1" t="s">
        <v>363</v>
      </c>
      <c r="C304" s="1">
        <v>4</v>
      </c>
      <c r="E304" s="44">
        <v>2530</v>
      </c>
    </row>
    <row r="305" spans="1:5" ht="12.75" customHeight="1" hidden="1">
      <c r="A305" s="1">
        <v>226</v>
      </c>
      <c r="B305" s="1" t="s">
        <v>364</v>
      </c>
      <c r="C305" s="1">
        <v>19</v>
      </c>
      <c r="E305" s="44">
        <v>2540</v>
      </c>
    </row>
    <row r="306" spans="1:5" ht="12.75" customHeight="1" hidden="1">
      <c r="A306" s="1">
        <v>227</v>
      </c>
      <c r="B306" s="1" t="s">
        <v>365</v>
      </c>
      <c r="C306" s="1">
        <v>6</v>
      </c>
      <c r="E306" s="44">
        <v>2550</v>
      </c>
    </row>
    <row r="307" spans="1:5" ht="12.75" customHeight="1" hidden="1">
      <c r="A307" s="1">
        <v>228</v>
      </c>
      <c r="B307" s="1" t="s">
        <v>366</v>
      </c>
      <c r="C307" s="1">
        <v>3</v>
      </c>
      <c r="E307" s="44">
        <v>2561</v>
      </c>
    </row>
    <row r="308" spans="1:5" ht="12.75" customHeight="1" hidden="1">
      <c r="A308" s="1">
        <v>229</v>
      </c>
      <c r="B308" s="1" t="s">
        <v>367</v>
      </c>
      <c r="C308" s="1">
        <v>5</v>
      </c>
      <c r="E308" s="44">
        <v>2562</v>
      </c>
    </row>
    <row r="309" spans="1:5" ht="12.75" customHeight="1" hidden="1">
      <c r="A309" s="1">
        <v>230</v>
      </c>
      <c r="B309" s="1" t="s">
        <v>368</v>
      </c>
      <c r="C309" s="1">
        <v>14</v>
      </c>
      <c r="E309" s="44">
        <v>2571</v>
      </c>
    </row>
    <row r="310" spans="1:5" ht="12.75" customHeight="1" hidden="1">
      <c r="A310" s="1">
        <v>231</v>
      </c>
      <c r="B310" s="1" t="s">
        <v>369</v>
      </c>
      <c r="C310" s="1">
        <v>11</v>
      </c>
      <c r="E310" s="44">
        <v>2572</v>
      </c>
    </row>
    <row r="311" spans="1:5" ht="12.75" customHeight="1" hidden="1">
      <c r="A311" s="1">
        <v>232</v>
      </c>
      <c r="B311" s="1" t="s">
        <v>370</v>
      </c>
      <c r="C311" s="1">
        <v>3</v>
      </c>
      <c r="E311" s="44">
        <v>2573</v>
      </c>
    </row>
    <row r="312" spans="1:5" ht="12.75" customHeight="1" hidden="1">
      <c r="A312" s="1">
        <v>234</v>
      </c>
      <c r="B312" s="1" t="s">
        <v>371</v>
      </c>
      <c r="C312" s="1">
        <v>13</v>
      </c>
      <c r="E312" s="44">
        <v>2591</v>
      </c>
    </row>
    <row r="313" spans="1:5" ht="12.75" customHeight="1" hidden="1">
      <c r="A313" s="1">
        <v>235</v>
      </c>
      <c r="B313" s="1" t="s">
        <v>372</v>
      </c>
      <c r="C313" s="1">
        <v>18</v>
      </c>
      <c r="E313" s="44">
        <v>2592</v>
      </c>
    </row>
    <row r="314" spans="1:5" ht="12.75" customHeight="1" hidden="1">
      <c r="A314" s="1">
        <v>236</v>
      </c>
      <c r="B314" s="1" t="s">
        <v>373</v>
      </c>
      <c r="C314" s="1">
        <v>2</v>
      </c>
      <c r="E314" s="44">
        <v>2593</v>
      </c>
    </row>
    <row r="315" spans="1:5" ht="12.75" customHeight="1" hidden="1">
      <c r="A315" s="1">
        <v>237</v>
      </c>
      <c r="B315" s="1" t="s">
        <v>374</v>
      </c>
      <c r="C315" s="1">
        <v>8</v>
      </c>
      <c r="E315" s="44">
        <v>2594</v>
      </c>
    </row>
    <row r="316" spans="1:5" ht="12.75" customHeight="1" hidden="1">
      <c r="A316" s="1">
        <v>239</v>
      </c>
      <c r="B316" s="1" t="s">
        <v>375</v>
      </c>
      <c r="C316" s="1">
        <v>16</v>
      </c>
      <c r="E316" s="44">
        <v>2599</v>
      </c>
    </row>
    <row r="317" spans="1:5" ht="12.75" customHeight="1" hidden="1">
      <c r="A317" s="1">
        <v>240</v>
      </c>
      <c r="B317" s="1" t="s">
        <v>376</v>
      </c>
      <c r="C317" s="1">
        <v>9</v>
      </c>
      <c r="E317" s="44">
        <v>2611</v>
      </c>
    </row>
    <row r="318" spans="1:5" ht="12.75" customHeight="1" hidden="1">
      <c r="A318" s="1">
        <v>242</v>
      </c>
      <c r="B318" s="1" t="s">
        <v>377</v>
      </c>
      <c r="C318" s="1">
        <v>8</v>
      </c>
      <c r="E318" s="44">
        <v>2612</v>
      </c>
    </row>
    <row r="319" spans="1:5" ht="12.75" customHeight="1" hidden="1">
      <c r="A319" s="1">
        <v>243</v>
      </c>
      <c r="B319" s="1" t="s">
        <v>378</v>
      </c>
      <c r="C319" s="1">
        <v>17</v>
      </c>
      <c r="E319" s="44">
        <v>2620</v>
      </c>
    </row>
    <row r="320" spans="1:5" ht="12.75" customHeight="1" hidden="1">
      <c r="A320" s="1">
        <v>244</v>
      </c>
      <c r="B320" s="1" t="s">
        <v>379</v>
      </c>
      <c r="C320" s="1">
        <v>5</v>
      </c>
      <c r="E320" s="44">
        <v>2630</v>
      </c>
    </row>
    <row r="321" spans="1:5" ht="12.75" customHeight="1" hidden="1">
      <c r="A321" s="1">
        <v>245</v>
      </c>
      <c r="B321" s="1" t="s">
        <v>380</v>
      </c>
      <c r="C321" s="1">
        <v>10</v>
      </c>
      <c r="E321" s="44">
        <v>2640</v>
      </c>
    </row>
    <row r="322" spans="1:5" ht="12.75" customHeight="1" hidden="1">
      <c r="A322" s="1">
        <v>246</v>
      </c>
      <c r="B322" s="1" t="s">
        <v>381</v>
      </c>
      <c r="C322" s="1">
        <v>18</v>
      </c>
      <c r="E322" s="44">
        <v>2651</v>
      </c>
    </row>
    <row r="323" spans="1:5" ht="12.75" customHeight="1" hidden="1">
      <c r="A323" s="1">
        <v>247</v>
      </c>
      <c r="B323" s="1" t="s">
        <v>382</v>
      </c>
      <c r="C323" s="1">
        <v>5</v>
      </c>
      <c r="E323" s="44">
        <v>2652</v>
      </c>
    </row>
    <row r="324" spans="1:5" ht="12.75" customHeight="1" hidden="1">
      <c r="A324" s="1">
        <v>248</v>
      </c>
      <c r="B324" s="1" t="s">
        <v>383</v>
      </c>
      <c r="C324" s="1">
        <v>2</v>
      </c>
      <c r="E324" s="44">
        <v>2660</v>
      </c>
    </row>
    <row r="325" spans="1:5" ht="12.75" customHeight="1" hidden="1">
      <c r="A325" s="1">
        <v>249</v>
      </c>
      <c r="B325" s="1" t="s">
        <v>384</v>
      </c>
      <c r="C325" s="1">
        <v>17</v>
      </c>
      <c r="E325" s="44">
        <v>2670</v>
      </c>
    </row>
    <row r="326" spans="1:5" ht="12.75" customHeight="1" hidden="1">
      <c r="A326" s="1">
        <v>250</v>
      </c>
      <c r="B326" s="1" t="s">
        <v>385</v>
      </c>
      <c r="C326" s="1">
        <v>20</v>
      </c>
      <c r="E326" s="44">
        <v>2680</v>
      </c>
    </row>
    <row r="327" spans="1:5" ht="12.75" customHeight="1" hidden="1">
      <c r="A327" s="1">
        <v>251</v>
      </c>
      <c r="B327" s="1" t="s">
        <v>386</v>
      </c>
      <c r="C327" s="1">
        <v>5</v>
      </c>
      <c r="E327" s="44">
        <v>2711</v>
      </c>
    </row>
    <row r="328" spans="1:5" ht="12.75" customHeight="1" hidden="1">
      <c r="A328" s="1">
        <v>252</v>
      </c>
      <c r="B328" s="1" t="s">
        <v>387</v>
      </c>
      <c r="C328" s="1">
        <v>8</v>
      </c>
      <c r="E328" s="44">
        <v>2712</v>
      </c>
    </row>
    <row r="329" spans="1:5" ht="12.75" customHeight="1" hidden="1">
      <c r="A329" s="1">
        <v>253</v>
      </c>
      <c r="B329" s="1" t="s">
        <v>388</v>
      </c>
      <c r="C329" s="1">
        <v>8</v>
      </c>
      <c r="E329" s="44">
        <v>2720</v>
      </c>
    </row>
    <row r="330" spans="1:5" ht="12.75" customHeight="1" hidden="1">
      <c r="A330" s="1">
        <v>254</v>
      </c>
      <c r="B330" s="1" t="s">
        <v>389</v>
      </c>
      <c r="C330" s="1">
        <v>18</v>
      </c>
      <c r="E330" s="44">
        <v>2731</v>
      </c>
    </row>
    <row r="331" spans="1:5" ht="12.75" customHeight="1" hidden="1">
      <c r="A331" s="1">
        <v>256</v>
      </c>
      <c r="B331" s="1" t="s">
        <v>390</v>
      </c>
      <c r="C331" s="1">
        <v>2</v>
      </c>
      <c r="E331" s="44">
        <v>2732</v>
      </c>
    </row>
    <row r="332" spans="1:5" ht="12.75" customHeight="1" hidden="1">
      <c r="A332" s="1">
        <v>257</v>
      </c>
      <c r="B332" s="1" t="s">
        <v>391</v>
      </c>
      <c r="C332" s="1">
        <v>14</v>
      </c>
      <c r="E332" s="44">
        <v>2733</v>
      </c>
    </row>
    <row r="333" spans="1:5" ht="12.75" customHeight="1" hidden="1">
      <c r="A333" s="1">
        <v>258</v>
      </c>
      <c r="B333" s="1" t="s">
        <v>392</v>
      </c>
      <c r="C333" s="1">
        <v>17</v>
      </c>
      <c r="E333" s="44">
        <v>2740</v>
      </c>
    </row>
    <row r="334" spans="1:5" ht="12.75" customHeight="1" hidden="1">
      <c r="A334" s="1">
        <v>259</v>
      </c>
      <c r="B334" s="1" t="s">
        <v>393</v>
      </c>
      <c r="C334" s="1">
        <v>3</v>
      </c>
      <c r="E334" s="44">
        <v>2751</v>
      </c>
    </row>
    <row r="335" spans="1:5" ht="12.75" customHeight="1" hidden="1">
      <c r="A335" s="1">
        <v>260</v>
      </c>
      <c r="B335" s="1" t="s">
        <v>394</v>
      </c>
      <c r="C335" s="1">
        <v>5</v>
      </c>
      <c r="E335" s="44">
        <v>2752</v>
      </c>
    </row>
    <row r="336" spans="1:5" ht="12.75" customHeight="1" hidden="1">
      <c r="A336" s="1">
        <v>261</v>
      </c>
      <c r="B336" s="1" t="s">
        <v>395</v>
      </c>
      <c r="C336" s="1">
        <v>8</v>
      </c>
      <c r="E336" s="44">
        <v>2790</v>
      </c>
    </row>
    <row r="337" spans="1:5" ht="12.75" customHeight="1" hidden="1">
      <c r="A337" s="1">
        <v>263</v>
      </c>
      <c r="B337" s="1" t="s">
        <v>396</v>
      </c>
      <c r="C337" s="1">
        <v>18</v>
      </c>
      <c r="E337" s="44">
        <v>2811</v>
      </c>
    </row>
    <row r="338" spans="1:5" ht="12.75" customHeight="1" hidden="1">
      <c r="A338" s="1">
        <v>264</v>
      </c>
      <c r="B338" s="1" t="s">
        <v>397</v>
      </c>
      <c r="C338" s="1">
        <v>19</v>
      </c>
      <c r="E338" s="44">
        <v>2812</v>
      </c>
    </row>
    <row r="339" spans="1:5" ht="12.75" customHeight="1" hidden="1">
      <c r="A339" s="1">
        <v>265</v>
      </c>
      <c r="B339" s="1" t="s">
        <v>398</v>
      </c>
      <c r="C339" s="1">
        <v>2</v>
      </c>
      <c r="E339" s="44">
        <v>2813</v>
      </c>
    </row>
    <row r="340" spans="1:5" ht="12.75" customHeight="1" hidden="1">
      <c r="A340" s="1">
        <v>266</v>
      </c>
      <c r="B340" s="1" t="s">
        <v>399</v>
      </c>
      <c r="C340" s="1">
        <v>10</v>
      </c>
      <c r="E340" s="44">
        <v>2814</v>
      </c>
    </row>
    <row r="341" spans="1:5" ht="12.75" customHeight="1" hidden="1">
      <c r="A341" s="1">
        <v>267</v>
      </c>
      <c r="B341" s="1" t="s">
        <v>400</v>
      </c>
      <c r="C341" s="1">
        <v>17</v>
      </c>
      <c r="E341" s="44">
        <v>2815</v>
      </c>
    </row>
    <row r="342" spans="1:5" ht="12.75" customHeight="1" hidden="1">
      <c r="A342" s="1">
        <v>268</v>
      </c>
      <c r="B342" s="1" t="s">
        <v>401</v>
      </c>
      <c r="C342" s="1">
        <v>19</v>
      </c>
      <c r="E342" s="44">
        <v>2821</v>
      </c>
    </row>
    <row r="343" spans="1:5" ht="12.75" customHeight="1" hidden="1">
      <c r="A343" s="1">
        <v>270</v>
      </c>
      <c r="B343" s="1" t="s">
        <v>402</v>
      </c>
      <c r="C343" s="1">
        <v>6</v>
      </c>
      <c r="E343" s="44">
        <v>2822</v>
      </c>
    </row>
    <row r="344" spans="1:5" ht="12.75" customHeight="1" hidden="1">
      <c r="A344" s="1">
        <v>271</v>
      </c>
      <c r="B344" s="1" t="s">
        <v>403</v>
      </c>
      <c r="C344" s="1">
        <v>14</v>
      </c>
      <c r="E344" s="44">
        <v>2823</v>
      </c>
    </row>
    <row r="345" spans="1:5" ht="12.75" customHeight="1" hidden="1">
      <c r="A345" s="1">
        <v>273</v>
      </c>
      <c r="B345" s="1" t="s">
        <v>404</v>
      </c>
      <c r="C345" s="1">
        <v>8</v>
      </c>
      <c r="E345" s="44">
        <v>2824</v>
      </c>
    </row>
    <row r="346" spans="1:5" ht="12.75" customHeight="1" hidden="1">
      <c r="A346" s="1">
        <v>274</v>
      </c>
      <c r="B346" s="1" t="s">
        <v>405</v>
      </c>
      <c r="C346" s="1">
        <v>18</v>
      </c>
      <c r="E346" s="44">
        <v>2825</v>
      </c>
    </row>
    <row r="347" spans="1:5" ht="12.75" customHeight="1" hidden="1">
      <c r="A347" s="1">
        <v>275</v>
      </c>
      <c r="B347" s="1" t="s">
        <v>406</v>
      </c>
      <c r="C347" s="1">
        <v>8</v>
      </c>
      <c r="E347" s="44">
        <v>2829</v>
      </c>
    </row>
    <row r="348" spans="1:5" ht="12.75" customHeight="1" hidden="1">
      <c r="A348" s="1">
        <v>276</v>
      </c>
      <c r="B348" s="1" t="s">
        <v>407</v>
      </c>
      <c r="C348" s="1">
        <v>20</v>
      </c>
      <c r="E348" s="44">
        <v>2830</v>
      </c>
    </row>
    <row r="349" spans="1:5" ht="12.75" customHeight="1" hidden="1">
      <c r="A349" s="1">
        <v>278</v>
      </c>
      <c r="B349" s="1" t="s">
        <v>408</v>
      </c>
      <c r="C349" s="1">
        <v>14</v>
      </c>
      <c r="E349" s="44">
        <v>2841</v>
      </c>
    </row>
    <row r="350" spans="1:5" ht="12.75" customHeight="1" hidden="1">
      <c r="A350" s="1">
        <v>279</v>
      </c>
      <c r="B350" s="1" t="s">
        <v>409</v>
      </c>
      <c r="C350" s="1">
        <v>20</v>
      </c>
      <c r="E350" s="44">
        <v>2849</v>
      </c>
    </row>
    <row r="351" spans="1:5" ht="12.75" customHeight="1" hidden="1">
      <c r="A351" s="1">
        <v>280</v>
      </c>
      <c r="B351" s="1" t="s">
        <v>410</v>
      </c>
      <c r="C351" s="1">
        <v>17</v>
      </c>
      <c r="E351" s="44">
        <v>2891</v>
      </c>
    </row>
    <row r="352" spans="1:5" ht="12.75" customHeight="1" hidden="1">
      <c r="A352" s="1">
        <v>281</v>
      </c>
      <c r="B352" s="1" t="s">
        <v>411</v>
      </c>
      <c r="C352" s="1">
        <v>4</v>
      </c>
      <c r="E352" s="44">
        <v>2892</v>
      </c>
    </row>
    <row r="353" spans="1:5" ht="12.75" customHeight="1" hidden="1">
      <c r="A353" s="1">
        <v>282</v>
      </c>
      <c r="B353" s="1" t="s">
        <v>412</v>
      </c>
      <c r="C353" s="1">
        <v>13</v>
      </c>
      <c r="E353" s="44">
        <v>2893</v>
      </c>
    </row>
    <row r="354" spans="1:5" ht="12.75" customHeight="1" hidden="1">
      <c r="A354" s="1">
        <v>283</v>
      </c>
      <c r="B354" s="1" t="s">
        <v>413</v>
      </c>
      <c r="C354" s="1">
        <v>10</v>
      </c>
      <c r="E354" s="44">
        <v>2894</v>
      </c>
    </row>
    <row r="355" spans="1:5" ht="12.75" customHeight="1" hidden="1">
      <c r="A355" s="1">
        <v>284</v>
      </c>
      <c r="B355" s="1" t="s">
        <v>414</v>
      </c>
      <c r="C355" s="1">
        <v>12</v>
      </c>
      <c r="E355" s="44">
        <v>2895</v>
      </c>
    </row>
    <row r="356" spans="1:5" ht="12.75" customHeight="1" hidden="1">
      <c r="A356" s="1">
        <v>285</v>
      </c>
      <c r="B356" s="1" t="s">
        <v>415</v>
      </c>
      <c r="C356" s="1">
        <v>12</v>
      </c>
      <c r="E356" s="44">
        <v>2896</v>
      </c>
    </row>
    <row r="357" spans="1:5" ht="12.75" customHeight="1" hidden="1">
      <c r="A357" s="1">
        <v>287</v>
      </c>
      <c r="B357" s="1" t="s">
        <v>416</v>
      </c>
      <c r="C357" s="1">
        <v>7</v>
      </c>
      <c r="E357" s="44">
        <v>2899</v>
      </c>
    </row>
    <row r="358" spans="1:5" ht="12.75" customHeight="1" hidden="1">
      <c r="A358" s="1">
        <v>288</v>
      </c>
      <c r="B358" s="1" t="s">
        <v>417</v>
      </c>
      <c r="C358" s="1">
        <v>9</v>
      </c>
      <c r="E358" s="44">
        <v>2910</v>
      </c>
    </row>
    <row r="359" spans="1:5" ht="12.75" customHeight="1" hidden="1">
      <c r="A359" s="1">
        <v>289</v>
      </c>
      <c r="B359" s="1" t="s">
        <v>418</v>
      </c>
      <c r="C359" s="1">
        <v>5</v>
      </c>
      <c r="E359" s="44">
        <v>2920</v>
      </c>
    </row>
    <row r="360" spans="1:5" ht="12.75" customHeight="1" hidden="1">
      <c r="A360" s="1">
        <v>290</v>
      </c>
      <c r="B360" s="1" t="s">
        <v>419</v>
      </c>
      <c r="C360" s="1">
        <v>8</v>
      </c>
      <c r="E360" s="44">
        <v>2931</v>
      </c>
    </row>
    <row r="361" spans="1:5" ht="12.75" customHeight="1" hidden="1">
      <c r="A361" s="1">
        <v>291</v>
      </c>
      <c r="B361" s="1" t="s">
        <v>420</v>
      </c>
      <c r="C361" s="1">
        <v>18</v>
      </c>
      <c r="E361" s="44">
        <v>2932</v>
      </c>
    </row>
    <row r="362" spans="1:5" ht="12.75" customHeight="1" hidden="1">
      <c r="A362" s="1">
        <v>292</v>
      </c>
      <c r="B362" s="1" t="s">
        <v>421</v>
      </c>
      <c r="C362" s="1">
        <v>6</v>
      </c>
      <c r="E362" s="44">
        <v>3011</v>
      </c>
    </row>
    <row r="363" spans="1:5" ht="12.75" customHeight="1" hidden="1">
      <c r="A363" s="1">
        <v>293</v>
      </c>
      <c r="B363" s="1" t="s">
        <v>422</v>
      </c>
      <c r="C363" s="1">
        <v>3</v>
      </c>
      <c r="E363" s="44">
        <v>3012</v>
      </c>
    </row>
    <row r="364" spans="1:5" ht="12.75" customHeight="1" hidden="1">
      <c r="A364" s="1">
        <v>294</v>
      </c>
      <c r="B364" s="1" t="s">
        <v>423</v>
      </c>
      <c r="C364" s="1">
        <v>16</v>
      </c>
      <c r="E364" s="44">
        <v>3020</v>
      </c>
    </row>
    <row r="365" spans="1:5" ht="12.75" customHeight="1" hidden="1">
      <c r="A365" s="1">
        <v>295</v>
      </c>
      <c r="B365" s="1" t="s">
        <v>424</v>
      </c>
      <c r="C365" s="1">
        <v>16</v>
      </c>
      <c r="E365" s="44">
        <v>3030</v>
      </c>
    </row>
    <row r="366" spans="1:5" ht="12.75" customHeight="1" hidden="1">
      <c r="A366" s="1">
        <v>296</v>
      </c>
      <c r="B366" s="1" t="s">
        <v>425</v>
      </c>
      <c r="C366" s="1">
        <v>13</v>
      </c>
      <c r="E366" s="44">
        <v>3040</v>
      </c>
    </row>
    <row r="367" spans="1:5" ht="12.75" customHeight="1" hidden="1">
      <c r="A367" s="1">
        <v>297</v>
      </c>
      <c r="B367" s="1" t="s">
        <v>426</v>
      </c>
      <c r="C367" s="1">
        <v>4</v>
      </c>
      <c r="E367" s="44">
        <v>3091</v>
      </c>
    </row>
    <row r="368" spans="1:5" ht="12.75" customHeight="1" hidden="1">
      <c r="A368" s="1">
        <v>298</v>
      </c>
      <c r="B368" s="1" t="s">
        <v>427</v>
      </c>
      <c r="C368" s="1">
        <v>15</v>
      </c>
      <c r="E368" s="44">
        <v>3092</v>
      </c>
    </row>
    <row r="369" spans="1:5" ht="12.75" customHeight="1" hidden="1">
      <c r="A369" s="1">
        <v>299</v>
      </c>
      <c r="B369" s="1" t="s">
        <v>428</v>
      </c>
      <c r="C369" s="1">
        <v>12</v>
      </c>
      <c r="E369" s="44">
        <v>3099</v>
      </c>
    </row>
    <row r="370" spans="1:5" ht="12.75" customHeight="1" hidden="1">
      <c r="A370" s="1">
        <v>300</v>
      </c>
      <c r="B370" s="1" t="s">
        <v>429</v>
      </c>
      <c r="C370" s="1">
        <v>17</v>
      </c>
      <c r="E370" s="44">
        <v>3101</v>
      </c>
    </row>
    <row r="371" spans="1:5" ht="12.75" customHeight="1" hidden="1">
      <c r="A371" s="1">
        <v>301</v>
      </c>
      <c r="B371" s="1" t="s">
        <v>430</v>
      </c>
      <c r="C371" s="1">
        <v>8</v>
      </c>
      <c r="E371" s="44">
        <v>3102</v>
      </c>
    </row>
    <row r="372" spans="1:5" ht="12.75" customHeight="1" hidden="1">
      <c r="A372" s="1">
        <v>302</v>
      </c>
      <c r="B372" s="1" t="s">
        <v>431</v>
      </c>
      <c r="C372" s="1">
        <v>8</v>
      </c>
      <c r="E372" s="44">
        <v>3103</v>
      </c>
    </row>
    <row r="373" spans="1:5" ht="12.75" customHeight="1" hidden="1">
      <c r="A373" s="1">
        <v>303</v>
      </c>
      <c r="B373" s="1" t="s">
        <v>432</v>
      </c>
      <c r="C373" s="1">
        <v>12</v>
      </c>
      <c r="E373" s="44">
        <v>3109</v>
      </c>
    </row>
    <row r="374" spans="1:5" ht="12.75" customHeight="1" hidden="1">
      <c r="A374" s="1">
        <v>304</v>
      </c>
      <c r="B374" s="1" t="s">
        <v>433</v>
      </c>
      <c r="C374" s="1">
        <v>18</v>
      </c>
      <c r="E374" s="44">
        <v>3211</v>
      </c>
    </row>
    <row r="375" spans="1:5" ht="12.75" customHeight="1" hidden="1">
      <c r="A375" s="1">
        <v>306</v>
      </c>
      <c r="B375" s="1" t="s">
        <v>434</v>
      </c>
      <c r="C375" s="1">
        <v>19</v>
      </c>
      <c r="E375" s="44">
        <v>3212</v>
      </c>
    </row>
    <row r="376" spans="1:5" ht="12.75" customHeight="1" hidden="1">
      <c r="A376" s="1">
        <v>307</v>
      </c>
      <c r="B376" s="1" t="s">
        <v>435</v>
      </c>
      <c r="C376" s="1">
        <v>10</v>
      </c>
      <c r="E376" s="44">
        <v>3213</v>
      </c>
    </row>
    <row r="377" spans="1:5" ht="12.75" customHeight="1" hidden="1">
      <c r="A377" s="1">
        <v>308</v>
      </c>
      <c r="B377" s="1" t="s">
        <v>436</v>
      </c>
      <c r="C377" s="1">
        <v>19</v>
      </c>
      <c r="E377" s="44">
        <v>3220</v>
      </c>
    </row>
    <row r="378" spans="1:5" ht="12.75" customHeight="1" hidden="1">
      <c r="A378" s="1">
        <v>309</v>
      </c>
      <c r="B378" s="1" t="s">
        <v>437</v>
      </c>
      <c r="C378" s="1">
        <v>12</v>
      </c>
      <c r="E378" s="44">
        <v>3230</v>
      </c>
    </row>
    <row r="379" spans="1:5" ht="12.75" customHeight="1" hidden="1">
      <c r="A379" s="1">
        <v>310</v>
      </c>
      <c r="B379" s="1" t="s">
        <v>438</v>
      </c>
      <c r="C379" s="1">
        <v>15</v>
      </c>
      <c r="E379" s="44">
        <v>3240</v>
      </c>
    </row>
    <row r="380" spans="1:5" ht="12.75" customHeight="1" hidden="1">
      <c r="A380" s="1">
        <v>311</v>
      </c>
      <c r="B380" s="1" t="s">
        <v>439</v>
      </c>
      <c r="C380" s="1">
        <v>2</v>
      </c>
      <c r="E380" s="44">
        <v>3250</v>
      </c>
    </row>
    <row r="381" spans="1:5" ht="12.75" customHeight="1" hidden="1">
      <c r="A381" s="1">
        <v>312</v>
      </c>
      <c r="B381" s="1" t="s">
        <v>440</v>
      </c>
      <c r="C381" s="1">
        <v>14</v>
      </c>
      <c r="E381" s="44">
        <v>3291</v>
      </c>
    </row>
    <row r="382" spans="1:5" ht="12.75" customHeight="1" hidden="1">
      <c r="A382" s="1">
        <v>313</v>
      </c>
      <c r="B382" s="1" t="s">
        <v>441</v>
      </c>
      <c r="C382" s="1">
        <v>9</v>
      </c>
      <c r="E382" s="44">
        <v>3299</v>
      </c>
    </row>
    <row r="383" spans="1:5" ht="12.75" customHeight="1" hidden="1">
      <c r="A383" s="1">
        <v>314</v>
      </c>
      <c r="B383" s="1" t="s">
        <v>442</v>
      </c>
      <c r="C383" s="1">
        <v>17</v>
      </c>
      <c r="E383" s="44">
        <v>3311</v>
      </c>
    </row>
    <row r="384" spans="1:5" ht="12.75" customHeight="1" hidden="1">
      <c r="A384" s="1">
        <v>315</v>
      </c>
      <c r="B384" s="1" t="s">
        <v>443</v>
      </c>
      <c r="C384" s="1">
        <v>4</v>
      </c>
      <c r="E384" s="44">
        <v>3312</v>
      </c>
    </row>
    <row r="385" spans="1:5" ht="12.75" customHeight="1" hidden="1">
      <c r="A385" s="1">
        <v>316</v>
      </c>
      <c r="B385" s="1" t="s">
        <v>444</v>
      </c>
      <c r="C385" s="1">
        <v>13</v>
      </c>
      <c r="E385" s="44">
        <v>3313</v>
      </c>
    </row>
    <row r="386" spans="1:5" ht="12.75" customHeight="1" hidden="1">
      <c r="A386" s="1">
        <v>317</v>
      </c>
      <c r="B386" s="1" t="s">
        <v>445</v>
      </c>
      <c r="C386" s="1">
        <v>13</v>
      </c>
      <c r="E386" s="44">
        <v>3314</v>
      </c>
    </row>
    <row r="387" spans="1:5" ht="12.75" customHeight="1" hidden="1">
      <c r="A387" s="1">
        <v>318</v>
      </c>
      <c r="B387" s="1" t="s">
        <v>446</v>
      </c>
      <c r="C387" s="1">
        <v>11</v>
      </c>
      <c r="E387" s="44">
        <v>3315</v>
      </c>
    </row>
    <row r="388" spans="1:5" ht="12.75" customHeight="1" hidden="1">
      <c r="A388" s="1">
        <v>320</v>
      </c>
      <c r="B388" s="1" t="s">
        <v>447</v>
      </c>
      <c r="C388" s="1">
        <v>13</v>
      </c>
      <c r="E388" s="44">
        <v>3316</v>
      </c>
    </row>
    <row r="389" spans="1:5" ht="12.75" customHeight="1" hidden="1">
      <c r="A389" s="1">
        <v>321</v>
      </c>
      <c r="B389" s="1" t="s">
        <v>448</v>
      </c>
      <c r="C389" s="1">
        <v>18</v>
      </c>
      <c r="E389" s="44">
        <v>3317</v>
      </c>
    </row>
    <row r="390" spans="1:5" ht="12.75" customHeight="1" hidden="1">
      <c r="A390" s="1">
        <v>323</v>
      </c>
      <c r="B390" s="1" t="s">
        <v>449</v>
      </c>
      <c r="C390" s="1">
        <v>9</v>
      </c>
      <c r="E390" s="44">
        <v>3319</v>
      </c>
    </row>
    <row r="391" spans="1:5" ht="12.75" customHeight="1" hidden="1">
      <c r="A391" s="1">
        <v>324</v>
      </c>
      <c r="B391" s="1" t="s">
        <v>450</v>
      </c>
      <c r="C391" s="1">
        <v>6</v>
      </c>
      <c r="E391" s="44">
        <v>3320</v>
      </c>
    </row>
    <row r="392" spans="1:5" ht="12.75" customHeight="1" hidden="1">
      <c r="A392" s="1">
        <v>325</v>
      </c>
      <c r="B392" s="1" t="s">
        <v>451</v>
      </c>
      <c r="C392" s="1">
        <v>14</v>
      </c>
      <c r="E392" s="44">
        <v>3511</v>
      </c>
    </row>
    <row r="393" spans="1:5" ht="12.75" customHeight="1" hidden="1">
      <c r="A393" s="1">
        <v>326</v>
      </c>
      <c r="B393" s="1" t="s">
        <v>452</v>
      </c>
      <c r="C393" s="1">
        <v>5</v>
      </c>
      <c r="E393" s="44">
        <v>3512</v>
      </c>
    </row>
    <row r="394" spans="1:5" ht="12.75" customHeight="1" hidden="1">
      <c r="A394" s="1">
        <v>327</v>
      </c>
      <c r="B394" s="1" t="s">
        <v>453</v>
      </c>
      <c r="C394" s="1">
        <v>14</v>
      </c>
      <c r="E394" s="44">
        <v>3513</v>
      </c>
    </row>
    <row r="395" spans="1:5" ht="12.75" customHeight="1" hidden="1">
      <c r="A395" s="1">
        <v>328</v>
      </c>
      <c r="B395" s="1" t="s">
        <v>454</v>
      </c>
      <c r="C395" s="1">
        <v>3</v>
      </c>
      <c r="E395" s="44">
        <v>3514</v>
      </c>
    </row>
    <row r="396" spans="1:5" ht="12.75" customHeight="1" hidden="1">
      <c r="A396" s="1">
        <v>329</v>
      </c>
      <c r="B396" s="1" t="s">
        <v>455</v>
      </c>
      <c r="C396" s="1">
        <v>2</v>
      </c>
      <c r="E396" s="44">
        <v>3521</v>
      </c>
    </row>
    <row r="397" spans="1:5" ht="12.75" customHeight="1" hidden="1">
      <c r="A397" s="1">
        <v>330</v>
      </c>
      <c r="B397" s="1" t="s">
        <v>456</v>
      </c>
      <c r="C397" s="1">
        <v>18</v>
      </c>
      <c r="E397" s="44">
        <v>3522</v>
      </c>
    </row>
    <row r="398" spans="1:5" ht="12.75" customHeight="1" hidden="1">
      <c r="A398" s="1">
        <v>331</v>
      </c>
      <c r="B398" s="1" t="s">
        <v>457</v>
      </c>
      <c r="C398" s="1">
        <v>1</v>
      </c>
      <c r="E398" s="44">
        <v>3523</v>
      </c>
    </row>
    <row r="399" spans="1:5" ht="12.75" customHeight="1" hidden="1">
      <c r="A399" s="1">
        <v>332</v>
      </c>
      <c r="B399" s="1" t="s">
        <v>458</v>
      </c>
      <c r="C399" s="1">
        <v>10</v>
      </c>
      <c r="E399" s="44">
        <v>3530</v>
      </c>
    </row>
    <row r="400" spans="1:5" ht="12.75" customHeight="1" hidden="1">
      <c r="A400" s="1">
        <v>333</v>
      </c>
      <c r="B400" s="1" t="s">
        <v>459</v>
      </c>
      <c r="C400" s="1">
        <v>4</v>
      </c>
      <c r="E400" s="44">
        <v>3600</v>
      </c>
    </row>
    <row r="401" spans="1:5" ht="12.75" customHeight="1" hidden="1">
      <c r="A401" s="1">
        <v>334</v>
      </c>
      <c r="B401" s="1" t="s">
        <v>460</v>
      </c>
      <c r="C401" s="1">
        <v>11</v>
      </c>
      <c r="E401" s="44">
        <v>3700</v>
      </c>
    </row>
    <row r="402" spans="1:5" ht="12.75" customHeight="1" hidden="1">
      <c r="A402" s="1">
        <v>335</v>
      </c>
      <c r="B402" s="1" t="s">
        <v>461</v>
      </c>
      <c r="C402" s="1">
        <v>19</v>
      </c>
      <c r="E402" s="44">
        <v>3811</v>
      </c>
    </row>
    <row r="403" spans="1:5" ht="12.75" customHeight="1" hidden="1">
      <c r="A403" s="1">
        <v>337</v>
      </c>
      <c r="B403" s="1" t="s">
        <v>462</v>
      </c>
      <c r="C403" s="1">
        <v>17</v>
      </c>
      <c r="E403" s="44">
        <v>3812</v>
      </c>
    </row>
    <row r="404" spans="1:5" ht="12.75" customHeight="1" hidden="1">
      <c r="A404" s="1">
        <v>338</v>
      </c>
      <c r="B404" s="1" t="s">
        <v>463</v>
      </c>
      <c r="C404" s="1">
        <v>12</v>
      </c>
      <c r="E404" s="44">
        <v>3821</v>
      </c>
    </row>
    <row r="405" spans="1:5" ht="12.75" customHeight="1" hidden="1">
      <c r="A405" s="1">
        <v>339</v>
      </c>
      <c r="B405" s="1" t="s">
        <v>464</v>
      </c>
      <c r="C405" s="1">
        <v>17</v>
      </c>
      <c r="E405" s="44">
        <v>3822</v>
      </c>
    </row>
    <row r="406" spans="1:5" ht="12.75" customHeight="1" hidden="1">
      <c r="A406" s="1">
        <v>340</v>
      </c>
      <c r="B406" s="1" t="s">
        <v>465</v>
      </c>
      <c r="C406" s="1">
        <v>14</v>
      </c>
      <c r="E406" s="44">
        <v>3831</v>
      </c>
    </row>
    <row r="407" spans="1:5" ht="12.75" customHeight="1" hidden="1">
      <c r="A407" s="1">
        <v>341</v>
      </c>
      <c r="B407" s="1" t="s">
        <v>466</v>
      </c>
      <c r="C407" s="1">
        <v>17</v>
      </c>
      <c r="E407" s="44">
        <v>3832</v>
      </c>
    </row>
    <row r="408" spans="1:5" ht="12.75" customHeight="1" hidden="1">
      <c r="A408" s="1">
        <v>342</v>
      </c>
      <c r="B408" s="1" t="s">
        <v>467</v>
      </c>
      <c r="C408" s="1">
        <v>20</v>
      </c>
      <c r="E408" s="44">
        <v>3900</v>
      </c>
    </row>
    <row r="409" spans="1:5" ht="12.75" customHeight="1" hidden="1">
      <c r="A409" s="1">
        <v>343</v>
      </c>
      <c r="B409" s="1" t="s">
        <v>468</v>
      </c>
      <c r="C409" s="1">
        <v>19</v>
      </c>
      <c r="E409" s="44">
        <v>4110</v>
      </c>
    </row>
    <row r="410" spans="1:5" ht="12.75" customHeight="1" hidden="1">
      <c r="A410" s="1">
        <v>344</v>
      </c>
      <c r="B410" s="1" t="s">
        <v>469</v>
      </c>
      <c r="C410" s="1">
        <v>13</v>
      </c>
      <c r="E410" s="44">
        <v>4120</v>
      </c>
    </row>
    <row r="411" spans="1:5" ht="12.75" customHeight="1" hidden="1">
      <c r="A411" s="1">
        <v>345</v>
      </c>
      <c r="B411" s="1" t="s">
        <v>470</v>
      </c>
      <c r="C411" s="1">
        <v>13</v>
      </c>
      <c r="E411" s="44">
        <v>4211</v>
      </c>
    </row>
    <row r="412" spans="1:5" ht="12.75" customHeight="1" hidden="1">
      <c r="A412" s="1">
        <v>346</v>
      </c>
      <c r="B412" s="1" t="s">
        <v>471</v>
      </c>
      <c r="C412" s="1">
        <v>14</v>
      </c>
      <c r="E412" s="44">
        <v>4212</v>
      </c>
    </row>
    <row r="413" spans="1:5" ht="12.75" customHeight="1" hidden="1">
      <c r="A413" s="1">
        <v>347</v>
      </c>
      <c r="B413" s="1" t="s">
        <v>472</v>
      </c>
      <c r="C413" s="1">
        <v>3</v>
      </c>
      <c r="E413" s="44">
        <v>4213</v>
      </c>
    </row>
    <row r="414" spans="1:5" ht="12.75" customHeight="1" hidden="1">
      <c r="A414" s="1">
        <v>348</v>
      </c>
      <c r="B414" s="1" t="s">
        <v>473</v>
      </c>
      <c r="C414" s="1">
        <v>18</v>
      </c>
      <c r="E414" s="44">
        <v>4221</v>
      </c>
    </row>
    <row r="415" spans="1:5" ht="12.75" customHeight="1" hidden="1">
      <c r="A415" s="1">
        <v>349</v>
      </c>
      <c r="B415" s="1" t="s">
        <v>474</v>
      </c>
      <c r="C415" s="1">
        <v>13</v>
      </c>
      <c r="E415" s="44">
        <v>4222</v>
      </c>
    </row>
    <row r="416" spans="1:5" ht="12.75" customHeight="1" hidden="1">
      <c r="A416" s="1">
        <v>350</v>
      </c>
      <c r="B416" s="1" t="s">
        <v>475</v>
      </c>
      <c r="C416" s="1">
        <v>17</v>
      </c>
      <c r="E416" s="44">
        <v>4291</v>
      </c>
    </row>
    <row r="417" spans="1:5" ht="12.75" customHeight="1" hidden="1">
      <c r="A417" s="1">
        <v>351</v>
      </c>
      <c r="B417" s="1" t="s">
        <v>476</v>
      </c>
      <c r="C417" s="1">
        <v>11</v>
      </c>
      <c r="E417" s="44">
        <v>4299</v>
      </c>
    </row>
    <row r="418" spans="1:5" ht="12.75" customHeight="1" hidden="1">
      <c r="A418" s="1">
        <v>352</v>
      </c>
      <c r="B418" s="1" t="s">
        <v>477</v>
      </c>
      <c r="C418" s="1">
        <v>2</v>
      </c>
      <c r="E418" s="44">
        <v>4311</v>
      </c>
    </row>
    <row r="419" spans="1:5" ht="12.75" customHeight="1" hidden="1">
      <c r="A419" s="1">
        <v>354</v>
      </c>
      <c r="B419" s="1" t="s">
        <v>478</v>
      </c>
      <c r="C419" s="1">
        <v>13</v>
      </c>
      <c r="E419" s="44">
        <v>4312</v>
      </c>
    </row>
    <row r="420" spans="1:5" ht="12.75" customHeight="1" hidden="1">
      <c r="A420" s="1">
        <v>355</v>
      </c>
      <c r="B420" s="1" t="s">
        <v>479</v>
      </c>
      <c r="C420" s="1">
        <v>20</v>
      </c>
      <c r="E420" s="44">
        <v>4313</v>
      </c>
    </row>
    <row r="421" spans="1:5" ht="12.75" customHeight="1" hidden="1">
      <c r="A421" s="1">
        <v>356</v>
      </c>
      <c r="B421" s="1" t="s">
        <v>480</v>
      </c>
      <c r="C421" s="1">
        <v>1</v>
      </c>
      <c r="E421" s="44">
        <v>4321</v>
      </c>
    </row>
    <row r="422" spans="1:5" ht="12.75" customHeight="1" hidden="1">
      <c r="A422" s="1">
        <v>357</v>
      </c>
      <c r="B422" s="1" t="s">
        <v>481</v>
      </c>
      <c r="C422" s="1">
        <v>15</v>
      </c>
      <c r="E422" s="44">
        <v>4322</v>
      </c>
    </row>
    <row r="423" spans="1:5" ht="12.75" customHeight="1" hidden="1">
      <c r="A423" s="1">
        <v>358</v>
      </c>
      <c r="B423" s="1" t="s">
        <v>482</v>
      </c>
      <c r="C423" s="1">
        <v>17</v>
      </c>
      <c r="E423" s="44">
        <v>4329</v>
      </c>
    </row>
    <row r="424" spans="1:5" ht="12.75" customHeight="1" hidden="1">
      <c r="A424" s="1">
        <v>359</v>
      </c>
      <c r="B424" s="1" t="s">
        <v>483</v>
      </c>
      <c r="C424" s="1">
        <v>18</v>
      </c>
      <c r="E424" s="44">
        <v>4331</v>
      </c>
    </row>
    <row r="425" spans="1:5" ht="12.75" customHeight="1" hidden="1">
      <c r="A425" s="1">
        <v>360</v>
      </c>
      <c r="B425" s="1" t="s">
        <v>484</v>
      </c>
      <c r="C425" s="1">
        <v>8</v>
      </c>
      <c r="E425" s="44">
        <v>4332</v>
      </c>
    </row>
    <row r="426" spans="1:5" ht="12.75" customHeight="1" hidden="1">
      <c r="A426" s="1">
        <v>361</v>
      </c>
      <c r="B426" s="1" t="s">
        <v>485</v>
      </c>
      <c r="C426" s="1">
        <v>14</v>
      </c>
      <c r="E426" s="44">
        <v>4333</v>
      </c>
    </row>
    <row r="427" spans="1:5" ht="12.75" customHeight="1" hidden="1">
      <c r="A427" s="1">
        <v>362</v>
      </c>
      <c r="B427" s="1" t="s">
        <v>486</v>
      </c>
      <c r="C427" s="1">
        <v>1</v>
      </c>
      <c r="E427" s="44">
        <v>4334</v>
      </c>
    </row>
    <row r="428" spans="1:5" ht="12.75" customHeight="1" hidden="1">
      <c r="A428" s="1">
        <v>363</v>
      </c>
      <c r="B428" s="1" t="s">
        <v>487</v>
      </c>
      <c r="C428" s="1">
        <v>8</v>
      </c>
      <c r="E428" s="44">
        <v>4339</v>
      </c>
    </row>
    <row r="429" spans="1:5" ht="12.75" customHeight="1" hidden="1">
      <c r="A429" s="1">
        <v>364</v>
      </c>
      <c r="B429" s="1" t="s">
        <v>488</v>
      </c>
      <c r="C429" s="1">
        <v>2</v>
      </c>
      <c r="E429" s="44">
        <v>4391</v>
      </c>
    </row>
    <row r="430" spans="1:5" ht="12.75" customHeight="1" hidden="1">
      <c r="A430" s="1">
        <v>365</v>
      </c>
      <c r="B430" s="1" t="s">
        <v>489</v>
      </c>
      <c r="C430" s="1">
        <v>4</v>
      </c>
      <c r="E430" s="44">
        <v>4399</v>
      </c>
    </row>
    <row r="431" spans="1:5" ht="12.75" customHeight="1" hidden="1">
      <c r="A431" s="1">
        <v>366</v>
      </c>
      <c r="B431" s="1" t="s">
        <v>490</v>
      </c>
      <c r="C431" s="1">
        <v>6</v>
      </c>
      <c r="E431" s="44">
        <v>4511</v>
      </c>
    </row>
    <row r="432" spans="1:5" ht="12.75" customHeight="1" hidden="1">
      <c r="A432" s="1">
        <v>368</v>
      </c>
      <c r="B432" s="1" t="s">
        <v>491</v>
      </c>
      <c r="C432" s="1">
        <v>18</v>
      </c>
      <c r="E432" s="44">
        <v>4519</v>
      </c>
    </row>
    <row r="433" spans="1:5" ht="12.75" customHeight="1" hidden="1">
      <c r="A433" s="1">
        <v>369</v>
      </c>
      <c r="B433" s="1" t="s">
        <v>492</v>
      </c>
      <c r="C433" s="1">
        <v>8</v>
      </c>
      <c r="E433" s="44">
        <v>4520</v>
      </c>
    </row>
    <row r="434" spans="1:5" ht="12.75" customHeight="1" hidden="1">
      <c r="A434" s="1">
        <v>371</v>
      </c>
      <c r="B434" s="1" t="s">
        <v>493</v>
      </c>
      <c r="C434" s="1">
        <v>13</v>
      </c>
      <c r="E434" s="44">
        <v>4531</v>
      </c>
    </row>
    <row r="435" spans="1:5" ht="12.75" customHeight="1" hidden="1">
      <c r="A435" s="1">
        <v>372</v>
      </c>
      <c r="B435" s="1" t="s">
        <v>494</v>
      </c>
      <c r="C435" s="1">
        <v>12</v>
      </c>
      <c r="E435" s="44">
        <v>4532</v>
      </c>
    </row>
    <row r="436" spans="1:5" ht="12.75" customHeight="1" hidden="1">
      <c r="A436" s="1">
        <v>373</v>
      </c>
      <c r="B436" s="1" t="s">
        <v>495</v>
      </c>
      <c r="C436" s="1">
        <v>8</v>
      </c>
      <c r="E436" s="44">
        <v>4540</v>
      </c>
    </row>
    <row r="437" spans="1:5" ht="12.75" customHeight="1" hidden="1">
      <c r="A437" s="1">
        <v>374</v>
      </c>
      <c r="B437" s="1" t="s">
        <v>496</v>
      </c>
      <c r="C437" s="1">
        <v>18</v>
      </c>
      <c r="E437" s="44">
        <v>4611</v>
      </c>
    </row>
    <row r="438" spans="1:5" ht="12.75" customHeight="1" hidden="1">
      <c r="A438" s="1">
        <v>375</v>
      </c>
      <c r="B438" s="1" t="s">
        <v>497</v>
      </c>
      <c r="C438" s="1">
        <v>7</v>
      </c>
      <c r="E438" s="44">
        <v>4612</v>
      </c>
    </row>
    <row r="439" spans="1:5" ht="12.75" customHeight="1" hidden="1">
      <c r="A439" s="1">
        <v>376</v>
      </c>
      <c r="B439" s="1" t="s">
        <v>498</v>
      </c>
      <c r="C439" s="1">
        <v>1</v>
      </c>
      <c r="E439" s="44">
        <v>4613</v>
      </c>
    </row>
    <row r="440" spans="1:5" ht="12.75" customHeight="1" hidden="1">
      <c r="A440" s="1">
        <v>377</v>
      </c>
      <c r="B440" s="1" t="s">
        <v>499</v>
      </c>
      <c r="C440" s="1">
        <v>15</v>
      </c>
      <c r="E440" s="44">
        <v>4614</v>
      </c>
    </row>
    <row r="441" spans="1:5" ht="12.75" customHeight="1" hidden="1">
      <c r="A441" s="1">
        <v>378</v>
      </c>
      <c r="B441" s="1" t="s">
        <v>500</v>
      </c>
      <c r="C441" s="1">
        <v>4</v>
      </c>
      <c r="E441" s="44">
        <v>4615</v>
      </c>
    </row>
    <row r="442" spans="1:5" ht="12.75" customHeight="1" hidden="1">
      <c r="A442" s="1">
        <v>379</v>
      </c>
      <c r="B442" s="1" t="s">
        <v>501</v>
      </c>
      <c r="C442" s="1">
        <v>13</v>
      </c>
      <c r="E442" s="44">
        <v>4616</v>
      </c>
    </row>
    <row r="443" spans="1:5" ht="12.75" customHeight="1" hidden="1">
      <c r="A443" s="1">
        <v>380</v>
      </c>
      <c r="B443" s="1" t="s">
        <v>502</v>
      </c>
      <c r="C443" s="1">
        <v>1</v>
      </c>
      <c r="E443" s="44">
        <v>4617</v>
      </c>
    </row>
    <row r="444" spans="1:5" ht="12.75" customHeight="1" hidden="1">
      <c r="A444" s="1">
        <v>381</v>
      </c>
      <c r="B444" s="1" t="s">
        <v>503</v>
      </c>
      <c r="C444" s="1">
        <v>14</v>
      </c>
      <c r="E444" s="44">
        <v>4618</v>
      </c>
    </row>
    <row r="445" spans="1:5" ht="12.75" customHeight="1" hidden="1">
      <c r="A445" s="1">
        <v>382</v>
      </c>
      <c r="B445" s="1" t="s">
        <v>504</v>
      </c>
      <c r="C445" s="1">
        <v>17</v>
      </c>
      <c r="E445" s="44">
        <v>4619</v>
      </c>
    </row>
    <row r="446" spans="1:5" ht="12.75" customHeight="1" hidden="1">
      <c r="A446" s="1">
        <v>383</v>
      </c>
      <c r="B446" s="1" t="s">
        <v>505</v>
      </c>
      <c r="C446" s="1">
        <v>17</v>
      </c>
      <c r="E446" s="44">
        <v>4621</v>
      </c>
    </row>
    <row r="447" spans="1:5" ht="12.75" customHeight="1" hidden="1">
      <c r="A447" s="1">
        <v>385</v>
      </c>
      <c r="B447" s="1" t="s">
        <v>506</v>
      </c>
      <c r="C447" s="1">
        <v>20</v>
      </c>
      <c r="E447" s="44">
        <v>4622</v>
      </c>
    </row>
    <row r="448" spans="1:5" ht="12.75" customHeight="1" hidden="1">
      <c r="A448" s="1">
        <v>386</v>
      </c>
      <c r="B448" s="1" t="s">
        <v>507</v>
      </c>
      <c r="C448" s="1">
        <v>14</v>
      </c>
      <c r="E448" s="44">
        <v>4623</v>
      </c>
    </row>
    <row r="449" spans="1:5" ht="12.75" customHeight="1" hidden="1">
      <c r="A449" s="1">
        <v>387</v>
      </c>
      <c r="B449" s="1" t="s">
        <v>508</v>
      </c>
      <c r="C449" s="1">
        <v>9</v>
      </c>
      <c r="E449" s="44">
        <v>4624</v>
      </c>
    </row>
    <row r="450" spans="1:5" ht="12.75" customHeight="1" hidden="1">
      <c r="A450" s="1">
        <v>388</v>
      </c>
      <c r="B450" s="1" t="s">
        <v>509</v>
      </c>
      <c r="C450" s="1">
        <v>12</v>
      </c>
      <c r="E450" s="44">
        <v>4631</v>
      </c>
    </row>
    <row r="451" spans="1:5" ht="12.75" customHeight="1" hidden="1">
      <c r="A451" s="1">
        <v>389</v>
      </c>
      <c r="B451" s="1" t="s">
        <v>510</v>
      </c>
      <c r="C451" s="1">
        <v>17</v>
      </c>
      <c r="E451" s="44">
        <v>4632</v>
      </c>
    </row>
    <row r="452" spans="1:5" ht="12.75" customHeight="1" hidden="1">
      <c r="A452" s="1">
        <v>390</v>
      </c>
      <c r="B452" s="1" t="s">
        <v>511</v>
      </c>
      <c r="C452" s="1">
        <v>7</v>
      </c>
      <c r="E452" s="44">
        <v>4633</v>
      </c>
    </row>
    <row r="453" spans="1:5" ht="12.75" customHeight="1" hidden="1">
      <c r="A453" s="1">
        <v>391</v>
      </c>
      <c r="B453" s="1" t="s">
        <v>512</v>
      </c>
      <c r="C453" s="1">
        <v>3</v>
      </c>
      <c r="E453" s="44">
        <v>4634</v>
      </c>
    </row>
    <row r="454" spans="1:5" ht="12.75" customHeight="1" hidden="1">
      <c r="A454" s="1">
        <v>393</v>
      </c>
      <c r="B454" s="1" t="s">
        <v>513</v>
      </c>
      <c r="C454" s="1">
        <v>8</v>
      </c>
      <c r="E454" s="44">
        <v>4635</v>
      </c>
    </row>
    <row r="455" spans="1:5" ht="12.75" customHeight="1" hidden="1">
      <c r="A455" s="1">
        <v>394</v>
      </c>
      <c r="B455" s="1" t="s">
        <v>514</v>
      </c>
      <c r="C455" s="1">
        <v>15</v>
      </c>
      <c r="E455" s="44">
        <v>4636</v>
      </c>
    </row>
    <row r="456" spans="1:5" ht="12.75" customHeight="1" hidden="1">
      <c r="A456" s="1">
        <v>395</v>
      </c>
      <c r="B456" s="1" t="s">
        <v>515</v>
      </c>
      <c r="C456" s="1">
        <v>10</v>
      </c>
      <c r="E456" s="44">
        <v>4637</v>
      </c>
    </row>
    <row r="457" spans="1:5" ht="12.75" customHeight="1" hidden="1">
      <c r="A457" s="1">
        <v>396</v>
      </c>
      <c r="B457" s="1" t="s">
        <v>516</v>
      </c>
      <c r="C457" s="1">
        <v>12</v>
      </c>
      <c r="E457" s="44">
        <v>4638</v>
      </c>
    </row>
    <row r="458" spans="1:5" ht="12.75" customHeight="1" hidden="1">
      <c r="A458" s="1">
        <v>397</v>
      </c>
      <c r="B458" s="1" t="s">
        <v>517</v>
      </c>
      <c r="C458" s="1">
        <v>12</v>
      </c>
      <c r="E458" s="44">
        <v>4639</v>
      </c>
    </row>
    <row r="459" spans="1:5" ht="12.75" customHeight="1" hidden="1">
      <c r="A459" s="1">
        <v>399</v>
      </c>
      <c r="B459" s="1" t="s">
        <v>518</v>
      </c>
      <c r="C459" s="1">
        <v>19</v>
      </c>
      <c r="E459" s="44">
        <v>4641</v>
      </c>
    </row>
    <row r="460" spans="1:5" ht="12.75" customHeight="1" hidden="1">
      <c r="A460" s="1">
        <v>400</v>
      </c>
      <c r="B460" s="1" t="s">
        <v>519</v>
      </c>
      <c r="C460" s="1">
        <v>4</v>
      </c>
      <c r="E460" s="44">
        <v>4642</v>
      </c>
    </row>
    <row r="461" spans="1:5" ht="12.75" customHeight="1" hidden="1">
      <c r="A461" s="1">
        <v>402</v>
      </c>
      <c r="B461" s="1" t="s">
        <v>520</v>
      </c>
      <c r="C461" s="1">
        <v>19</v>
      </c>
      <c r="E461" s="44">
        <v>4643</v>
      </c>
    </row>
    <row r="462" spans="1:5" ht="12.75" customHeight="1" hidden="1">
      <c r="A462" s="1">
        <v>405</v>
      </c>
      <c r="B462" s="1" t="s">
        <v>521</v>
      </c>
      <c r="C462" s="1">
        <v>6</v>
      </c>
      <c r="E462" s="44">
        <v>4644</v>
      </c>
    </row>
    <row r="463" spans="1:5" ht="12.75" customHeight="1" hidden="1">
      <c r="A463" s="1">
        <v>406</v>
      </c>
      <c r="B463" s="1" t="s">
        <v>522</v>
      </c>
      <c r="C463" s="1">
        <v>17</v>
      </c>
      <c r="E463" s="44">
        <v>4645</v>
      </c>
    </row>
    <row r="464" spans="1:5" ht="12.75" customHeight="1" hidden="1">
      <c r="A464" s="1">
        <v>407</v>
      </c>
      <c r="B464" s="1" t="s">
        <v>523</v>
      </c>
      <c r="C464" s="1">
        <v>10</v>
      </c>
      <c r="E464" s="44">
        <v>4646</v>
      </c>
    </row>
    <row r="465" spans="1:5" ht="12.75" customHeight="1" hidden="1">
      <c r="A465" s="1">
        <v>409</v>
      </c>
      <c r="B465" s="1" t="s">
        <v>524</v>
      </c>
      <c r="C465" s="1">
        <v>17</v>
      </c>
      <c r="E465" s="44">
        <v>4647</v>
      </c>
    </row>
    <row r="466" spans="1:5" ht="12.75" customHeight="1" hidden="1">
      <c r="A466" s="1">
        <v>410</v>
      </c>
      <c r="B466" s="1" t="s">
        <v>525</v>
      </c>
      <c r="C466" s="1">
        <v>5</v>
      </c>
      <c r="E466" s="44">
        <v>4648</v>
      </c>
    </row>
    <row r="467" spans="1:5" ht="12.75" customHeight="1" hidden="1">
      <c r="A467" s="1">
        <v>411</v>
      </c>
      <c r="B467" s="1" t="s">
        <v>526</v>
      </c>
      <c r="C467" s="1">
        <v>13</v>
      </c>
      <c r="E467" s="44">
        <v>4649</v>
      </c>
    </row>
    <row r="468" spans="1:5" ht="12.75" customHeight="1" hidden="1">
      <c r="A468" s="1">
        <v>412</v>
      </c>
      <c r="B468" s="1" t="s">
        <v>527</v>
      </c>
      <c r="C468" s="1">
        <v>12</v>
      </c>
      <c r="E468" s="44">
        <v>4651</v>
      </c>
    </row>
    <row r="469" spans="1:5" ht="12.75" customHeight="1" hidden="1">
      <c r="A469" s="1">
        <v>413</v>
      </c>
      <c r="B469" s="1" t="s">
        <v>528</v>
      </c>
      <c r="C469" s="1">
        <v>17</v>
      </c>
      <c r="E469" s="44">
        <v>4652</v>
      </c>
    </row>
    <row r="470" spans="1:5" ht="12.75" customHeight="1" hidden="1">
      <c r="A470" s="1">
        <v>414</v>
      </c>
      <c r="B470" s="1" t="s">
        <v>529</v>
      </c>
      <c r="C470" s="1">
        <v>16</v>
      </c>
      <c r="E470" s="44">
        <v>4661</v>
      </c>
    </row>
    <row r="471" spans="1:5" ht="12.75" customHeight="1" hidden="1">
      <c r="A471" s="1">
        <v>415</v>
      </c>
      <c r="B471" s="1" t="s">
        <v>530</v>
      </c>
      <c r="C471" s="1">
        <v>16</v>
      </c>
      <c r="E471" s="44">
        <v>4662</v>
      </c>
    </row>
    <row r="472" spans="1:5" ht="12.75" customHeight="1" hidden="1">
      <c r="A472" s="1">
        <v>416</v>
      </c>
      <c r="B472" s="1" t="s">
        <v>531</v>
      </c>
      <c r="C472" s="1">
        <v>13</v>
      </c>
      <c r="E472" s="44">
        <v>4663</v>
      </c>
    </row>
    <row r="473" spans="1:5" ht="12.75" customHeight="1" hidden="1">
      <c r="A473" s="1">
        <v>418</v>
      </c>
      <c r="B473" s="1" t="s">
        <v>532</v>
      </c>
      <c r="C473" s="1">
        <v>12</v>
      </c>
      <c r="E473" s="44">
        <v>4664</v>
      </c>
    </row>
    <row r="474" spans="1:5" ht="12.75" customHeight="1" hidden="1">
      <c r="A474" s="1">
        <v>419</v>
      </c>
      <c r="B474" s="1" t="s">
        <v>533</v>
      </c>
      <c r="C474" s="1">
        <v>19</v>
      </c>
      <c r="E474" s="44">
        <v>4665</v>
      </c>
    </row>
    <row r="475" spans="1:5" ht="12.75" customHeight="1" hidden="1">
      <c r="A475" s="1">
        <v>421</v>
      </c>
      <c r="B475" s="1" t="s">
        <v>534</v>
      </c>
      <c r="C475" s="1">
        <v>14</v>
      </c>
      <c r="E475" s="44">
        <v>4666</v>
      </c>
    </row>
    <row r="476" spans="1:5" ht="12.75" customHeight="1" hidden="1">
      <c r="A476" s="1">
        <v>422</v>
      </c>
      <c r="B476" s="1" t="s">
        <v>535</v>
      </c>
      <c r="C476" s="1">
        <v>2</v>
      </c>
      <c r="E476" s="44">
        <v>4669</v>
      </c>
    </row>
    <row r="477" spans="1:5" ht="12.75" customHeight="1" hidden="1">
      <c r="A477" s="1">
        <v>423</v>
      </c>
      <c r="B477" s="1" t="s">
        <v>536</v>
      </c>
      <c r="C477" s="1">
        <v>17</v>
      </c>
      <c r="E477" s="44">
        <v>4671</v>
      </c>
    </row>
    <row r="478" spans="1:5" ht="12.75" customHeight="1" hidden="1">
      <c r="A478" s="1">
        <v>424</v>
      </c>
      <c r="B478" s="1" t="s">
        <v>537</v>
      </c>
      <c r="C478" s="1">
        <v>10</v>
      </c>
      <c r="E478" s="44">
        <v>4672</v>
      </c>
    </row>
    <row r="479" spans="1:5" ht="12.75" customHeight="1" hidden="1">
      <c r="A479" s="1">
        <v>425</v>
      </c>
      <c r="B479" s="1" t="s">
        <v>538</v>
      </c>
      <c r="C479" s="1">
        <v>13</v>
      </c>
      <c r="E479" s="44">
        <v>4673</v>
      </c>
    </row>
    <row r="480" spans="1:5" ht="12.75" customHeight="1" hidden="1">
      <c r="A480" s="1">
        <v>426</v>
      </c>
      <c r="B480" s="1" t="s">
        <v>539</v>
      </c>
      <c r="C480" s="1">
        <v>3</v>
      </c>
      <c r="E480" s="44">
        <v>4674</v>
      </c>
    </row>
    <row r="481" spans="1:5" ht="12.75" customHeight="1" hidden="1">
      <c r="A481" s="1">
        <v>427</v>
      </c>
      <c r="B481" s="1" t="s">
        <v>540</v>
      </c>
      <c r="C481" s="1">
        <v>17</v>
      </c>
      <c r="E481" s="44">
        <v>4675</v>
      </c>
    </row>
    <row r="482" spans="1:5" ht="12.75" customHeight="1" hidden="1">
      <c r="A482" s="1">
        <v>428</v>
      </c>
      <c r="B482" s="1" t="s">
        <v>541</v>
      </c>
      <c r="C482" s="1">
        <v>13</v>
      </c>
      <c r="E482" s="44">
        <v>4676</v>
      </c>
    </row>
    <row r="483" spans="1:5" ht="12.75" customHeight="1" hidden="1">
      <c r="A483" s="1">
        <v>429</v>
      </c>
      <c r="B483" s="1" t="s">
        <v>542</v>
      </c>
      <c r="C483" s="1">
        <v>1</v>
      </c>
      <c r="E483" s="44">
        <v>4677</v>
      </c>
    </row>
    <row r="484" spans="1:5" ht="12.75" customHeight="1" hidden="1">
      <c r="A484" s="1">
        <v>430</v>
      </c>
      <c r="B484" s="1" t="s">
        <v>543</v>
      </c>
      <c r="C484" s="1">
        <v>2</v>
      </c>
      <c r="E484" s="44">
        <v>4690</v>
      </c>
    </row>
    <row r="485" spans="1:5" ht="12.75" customHeight="1" hidden="1">
      <c r="A485" s="1">
        <v>431</v>
      </c>
      <c r="B485" s="1" t="s">
        <v>544</v>
      </c>
      <c r="C485" s="1">
        <v>18</v>
      </c>
      <c r="E485" s="44">
        <v>4711</v>
      </c>
    </row>
    <row r="486" spans="1:5" ht="12.75" customHeight="1" hidden="1">
      <c r="A486" s="1">
        <v>432</v>
      </c>
      <c r="B486" s="1" t="s">
        <v>545</v>
      </c>
      <c r="C486" s="1">
        <v>18</v>
      </c>
      <c r="E486" s="44">
        <v>4719</v>
      </c>
    </row>
    <row r="487" spans="1:5" ht="12.75" customHeight="1" hidden="1">
      <c r="A487" s="1">
        <v>433</v>
      </c>
      <c r="B487" s="1" t="s">
        <v>546</v>
      </c>
      <c r="C487" s="1">
        <v>18</v>
      </c>
      <c r="E487" s="44">
        <v>4721</v>
      </c>
    </row>
    <row r="488" spans="1:5" ht="12.75" customHeight="1" hidden="1">
      <c r="A488" s="1">
        <v>435</v>
      </c>
      <c r="B488" s="1" t="s">
        <v>547</v>
      </c>
      <c r="C488" s="1">
        <v>18</v>
      </c>
      <c r="E488" s="44">
        <v>4722</v>
      </c>
    </row>
    <row r="489" spans="1:5" ht="12.75" customHeight="1" hidden="1">
      <c r="A489" s="1">
        <v>436</v>
      </c>
      <c r="B489" s="1" t="s">
        <v>548</v>
      </c>
      <c r="C489" s="1">
        <v>1</v>
      </c>
      <c r="E489" s="44">
        <v>4723</v>
      </c>
    </row>
    <row r="490" spans="1:5" ht="12.75" customHeight="1" hidden="1">
      <c r="A490" s="1">
        <v>437</v>
      </c>
      <c r="B490" s="1" t="s">
        <v>549</v>
      </c>
      <c r="C490" s="1">
        <v>5</v>
      </c>
      <c r="E490" s="44">
        <v>4724</v>
      </c>
    </row>
    <row r="491" spans="1:5" ht="12.75" customHeight="1" hidden="1">
      <c r="A491" s="1">
        <v>438</v>
      </c>
      <c r="B491" s="1" t="s">
        <v>550</v>
      </c>
      <c r="C491" s="1">
        <v>5</v>
      </c>
      <c r="E491" s="44">
        <v>4725</v>
      </c>
    </row>
    <row r="492" spans="1:5" ht="12.75" customHeight="1" hidden="1">
      <c r="A492" s="1">
        <v>439</v>
      </c>
      <c r="B492" s="1" t="s">
        <v>551</v>
      </c>
      <c r="C492" s="1">
        <v>6</v>
      </c>
      <c r="E492" s="44">
        <v>4726</v>
      </c>
    </row>
    <row r="493" spans="1:5" ht="12.75" customHeight="1" hidden="1">
      <c r="A493" s="1">
        <v>440</v>
      </c>
      <c r="B493" s="1" t="s">
        <v>552</v>
      </c>
      <c r="C493" s="1">
        <v>20</v>
      </c>
      <c r="E493" s="44">
        <v>4729</v>
      </c>
    </row>
    <row r="494" spans="1:5" ht="12.75" customHeight="1" hidden="1">
      <c r="A494" s="1">
        <v>441</v>
      </c>
      <c r="B494" s="1" t="s">
        <v>553</v>
      </c>
      <c r="C494" s="1">
        <v>20</v>
      </c>
      <c r="E494" s="44">
        <v>4730</v>
      </c>
    </row>
    <row r="495" spans="1:5" ht="12.75" customHeight="1" hidden="1">
      <c r="A495" s="1">
        <v>442</v>
      </c>
      <c r="B495" s="1" t="s">
        <v>554</v>
      </c>
      <c r="C495" s="1">
        <v>6</v>
      </c>
      <c r="E495" s="44">
        <v>4741</v>
      </c>
    </row>
    <row r="496" spans="1:5" ht="12.75" customHeight="1" hidden="1">
      <c r="A496" s="1">
        <v>443</v>
      </c>
      <c r="B496" s="1" t="s">
        <v>555</v>
      </c>
      <c r="C496" s="1">
        <v>17</v>
      </c>
      <c r="E496" s="44">
        <v>4742</v>
      </c>
    </row>
    <row r="497" spans="1:5" ht="12.75" customHeight="1" hidden="1">
      <c r="A497" s="1">
        <v>444</v>
      </c>
      <c r="B497" s="1" t="s">
        <v>556</v>
      </c>
      <c r="C497" s="1">
        <v>15</v>
      </c>
      <c r="E497" s="44">
        <v>4743</v>
      </c>
    </row>
    <row r="498" spans="1:5" ht="12.75" customHeight="1" hidden="1">
      <c r="A498" s="1">
        <v>445</v>
      </c>
      <c r="B498" s="1" t="s">
        <v>557</v>
      </c>
      <c r="C498" s="1">
        <v>13</v>
      </c>
      <c r="E498" s="44">
        <v>4751</v>
      </c>
    </row>
    <row r="499" spans="1:5" ht="12.75" customHeight="1" hidden="1">
      <c r="A499" s="1">
        <v>447</v>
      </c>
      <c r="B499" s="1" t="s">
        <v>558</v>
      </c>
      <c r="C499" s="1">
        <v>17</v>
      </c>
      <c r="E499" s="44">
        <v>4752</v>
      </c>
    </row>
    <row r="500" spans="1:5" ht="12.75" customHeight="1" hidden="1">
      <c r="A500" s="1">
        <v>449</v>
      </c>
      <c r="B500" s="1" t="s">
        <v>559</v>
      </c>
      <c r="C500" s="1">
        <v>10</v>
      </c>
      <c r="E500" s="44">
        <v>4753</v>
      </c>
    </row>
    <row r="501" spans="1:5" ht="12.75" customHeight="1" hidden="1">
      <c r="A501" s="1">
        <v>450</v>
      </c>
      <c r="B501" s="1" t="s">
        <v>560</v>
      </c>
      <c r="C501" s="1">
        <v>7</v>
      </c>
      <c r="E501" s="44">
        <v>4754</v>
      </c>
    </row>
    <row r="502" spans="1:5" ht="12.75" customHeight="1" hidden="1">
      <c r="A502" s="1">
        <v>452</v>
      </c>
      <c r="B502" s="1" t="s">
        <v>561</v>
      </c>
      <c r="C502" s="1">
        <v>20</v>
      </c>
      <c r="E502" s="44">
        <v>4759</v>
      </c>
    </row>
    <row r="503" spans="1:5" ht="12.75" customHeight="1" hidden="1">
      <c r="A503" s="1">
        <v>453</v>
      </c>
      <c r="B503" s="1" t="s">
        <v>562</v>
      </c>
      <c r="C503" s="1">
        <v>18</v>
      </c>
      <c r="E503" s="44">
        <v>4761</v>
      </c>
    </row>
    <row r="504" spans="1:5" ht="12.75" customHeight="1" hidden="1">
      <c r="A504" s="1">
        <v>454</v>
      </c>
      <c r="B504" s="1" t="s">
        <v>563</v>
      </c>
      <c r="C504" s="1">
        <v>15</v>
      </c>
      <c r="E504" s="44">
        <v>4762</v>
      </c>
    </row>
    <row r="505" spans="1:5" ht="12.75" customHeight="1" hidden="1">
      <c r="A505" s="1">
        <v>455</v>
      </c>
      <c r="B505" s="1" t="s">
        <v>564</v>
      </c>
      <c r="C505" s="1">
        <v>9</v>
      </c>
      <c r="E505" s="44">
        <v>4763</v>
      </c>
    </row>
    <row r="506" spans="1:5" ht="12.75" customHeight="1" hidden="1">
      <c r="A506" s="1">
        <v>456</v>
      </c>
      <c r="B506" s="1" t="s">
        <v>565</v>
      </c>
      <c r="C506" s="1">
        <v>16</v>
      </c>
      <c r="E506" s="44">
        <v>4764</v>
      </c>
    </row>
    <row r="507" spans="1:5" ht="12.75" customHeight="1" hidden="1">
      <c r="A507" s="1">
        <v>457</v>
      </c>
      <c r="B507" s="1" t="s">
        <v>566</v>
      </c>
      <c r="C507" s="1">
        <v>3</v>
      </c>
      <c r="E507" s="44">
        <v>4765</v>
      </c>
    </row>
    <row r="508" spans="1:5" ht="12.75" customHeight="1" hidden="1">
      <c r="A508" s="1">
        <v>458</v>
      </c>
      <c r="B508" s="1" t="s">
        <v>567</v>
      </c>
      <c r="C508" s="1">
        <v>16</v>
      </c>
      <c r="E508" s="44">
        <v>4771</v>
      </c>
    </row>
    <row r="509" spans="1:5" ht="12.75" customHeight="1" hidden="1">
      <c r="A509" s="1">
        <v>459</v>
      </c>
      <c r="B509" s="1" t="s">
        <v>568</v>
      </c>
      <c r="C509" s="1">
        <v>16</v>
      </c>
      <c r="E509" s="44">
        <v>4772</v>
      </c>
    </row>
    <row r="510" spans="1:5" ht="12.75" customHeight="1" hidden="1">
      <c r="A510" s="1">
        <v>460</v>
      </c>
      <c r="B510" s="1" t="s">
        <v>569</v>
      </c>
      <c r="C510" s="1">
        <v>17</v>
      </c>
      <c r="E510" s="44">
        <v>4773</v>
      </c>
    </row>
    <row r="511" spans="1:5" ht="12.75" customHeight="1" hidden="1">
      <c r="A511" s="1">
        <v>461</v>
      </c>
      <c r="B511" s="1" t="s">
        <v>570</v>
      </c>
      <c r="C511" s="1">
        <v>14</v>
      </c>
      <c r="E511" s="44">
        <v>4774</v>
      </c>
    </row>
    <row r="512" spans="1:5" ht="12.75" customHeight="1" hidden="1">
      <c r="A512" s="1">
        <v>462</v>
      </c>
      <c r="B512" s="1" t="s">
        <v>571</v>
      </c>
      <c r="C512" s="1">
        <v>5</v>
      </c>
      <c r="E512" s="44">
        <v>4775</v>
      </c>
    </row>
    <row r="513" spans="1:5" ht="12.75" customHeight="1" hidden="1">
      <c r="A513" s="1">
        <v>463</v>
      </c>
      <c r="B513" s="1" t="s">
        <v>572</v>
      </c>
      <c r="C513" s="1">
        <v>17</v>
      </c>
      <c r="E513" s="44">
        <v>4776</v>
      </c>
    </row>
    <row r="514" spans="1:5" ht="12.75" customHeight="1" hidden="1">
      <c r="A514" s="1">
        <v>464</v>
      </c>
      <c r="B514" s="1" t="s">
        <v>573</v>
      </c>
      <c r="C514" s="1">
        <v>16</v>
      </c>
      <c r="E514" s="44">
        <v>4777</v>
      </c>
    </row>
    <row r="515" spans="1:5" ht="12.75" customHeight="1" hidden="1">
      <c r="A515" s="1">
        <v>466</v>
      </c>
      <c r="B515" s="1" t="s">
        <v>574</v>
      </c>
      <c r="C515" s="1">
        <v>2</v>
      </c>
      <c r="E515" s="44">
        <v>4778</v>
      </c>
    </row>
    <row r="516" spans="1:5" ht="12.75" customHeight="1" hidden="1">
      <c r="A516" s="1">
        <v>467</v>
      </c>
      <c r="B516" s="1" t="s">
        <v>575</v>
      </c>
      <c r="C516" s="1">
        <v>9</v>
      </c>
      <c r="E516" s="44">
        <v>4779</v>
      </c>
    </row>
    <row r="517" spans="1:5" ht="12.75" customHeight="1" hidden="1">
      <c r="A517" s="1">
        <v>468</v>
      </c>
      <c r="B517" s="1" t="s">
        <v>576</v>
      </c>
      <c r="C517" s="1">
        <v>18</v>
      </c>
      <c r="E517" s="44">
        <v>4781</v>
      </c>
    </row>
    <row r="518" spans="1:5" ht="12.75" customHeight="1" hidden="1">
      <c r="A518" s="1">
        <v>469</v>
      </c>
      <c r="B518" s="1" t="s">
        <v>577</v>
      </c>
      <c r="C518" s="1">
        <v>15</v>
      </c>
      <c r="E518" s="44">
        <v>4782</v>
      </c>
    </row>
    <row r="519" spans="1:5" ht="12.75" customHeight="1" hidden="1">
      <c r="A519" s="1">
        <v>471</v>
      </c>
      <c r="B519" s="1" t="s">
        <v>578</v>
      </c>
      <c r="C519" s="1">
        <v>14</v>
      </c>
      <c r="E519" s="44">
        <v>4789</v>
      </c>
    </row>
    <row r="520" spans="1:5" ht="12.75" customHeight="1" hidden="1">
      <c r="A520" s="1">
        <v>472</v>
      </c>
      <c r="B520" s="1" t="s">
        <v>579</v>
      </c>
      <c r="C520" s="1">
        <v>5</v>
      </c>
      <c r="E520" s="44">
        <v>4791</v>
      </c>
    </row>
    <row r="521" spans="1:5" ht="12.75" customHeight="1" hidden="1">
      <c r="A521" s="1">
        <v>473</v>
      </c>
      <c r="B521" s="1" t="s">
        <v>580</v>
      </c>
      <c r="C521" s="1">
        <v>5</v>
      </c>
      <c r="E521" s="44">
        <v>4799</v>
      </c>
    </row>
    <row r="522" spans="1:5" ht="12.75" customHeight="1" hidden="1">
      <c r="A522" s="1">
        <v>474</v>
      </c>
      <c r="B522" s="1" t="s">
        <v>581</v>
      </c>
      <c r="C522" s="1">
        <v>19</v>
      </c>
      <c r="E522" s="44">
        <v>4910</v>
      </c>
    </row>
    <row r="523" spans="1:5" ht="12.75" customHeight="1" hidden="1">
      <c r="A523" s="1">
        <v>475</v>
      </c>
      <c r="B523" s="1" t="s">
        <v>582</v>
      </c>
      <c r="C523" s="1">
        <v>11</v>
      </c>
      <c r="E523" s="44">
        <v>4920</v>
      </c>
    </row>
    <row r="524" spans="1:5" ht="12.75" customHeight="1" hidden="1">
      <c r="A524" s="1">
        <v>476</v>
      </c>
      <c r="B524" s="1" t="s">
        <v>583</v>
      </c>
      <c r="C524" s="1">
        <v>12</v>
      </c>
      <c r="E524" s="44">
        <v>4931</v>
      </c>
    </row>
    <row r="525" spans="1:5" ht="12.75" customHeight="1" hidden="1">
      <c r="A525" s="1">
        <v>477</v>
      </c>
      <c r="B525" s="1" t="s">
        <v>584</v>
      </c>
      <c r="C525" s="1">
        <v>3</v>
      </c>
      <c r="E525" s="44">
        <v>4932</v>
      </c>
    </row>
    <row r="526" spans="1:5" ht="12.75" customHeight="1" hidden="1">
      <c r="A526" s="1">
        <v>478</v>
      </c>
      <c r="B526" s="1" t="s">
        <v>585</v>
      </c>
      <c r="C526" s="1">
        <v>7</v>
      </c>
      <c r="E526" s="44">
        <v>4939</v>
      </c>
    </row>
    <row r="527" spans="1:5" ht="12.75" customHeight="1" hidden="1">
      <c r="A527" s="1">
        <v>480</v>
      </c>
      <c r="B527" s="1" t="s">
        <v>586</v>
      </c>
      <c r="C527" s="1">
        <v>7</v>
      </c>
      <c r="E527" s="44">
        <v>4941</v>
      </c>
    </row>
    <row r="528" spans="1:5" ht="12.75" customHeight="1" hidden="1">
      <c r="A528" s="1">
        <v>481</v>
      </c>
      <c r="B528" s="1" t="s">
        <v>587</v>
      </c>
      <c r="C528" s="1">
        <v>2</v>
      </c>
      <c r="E528" s="44">
        <v>4942</v>
      </c>
    </row>
    <row r="529" spans="1:5" ht="12.75" customHeight="1" hidden="1">
      <c r="A529" s="1">
        <v>483</v>
      </c>
      <c r="B529" s="1" t="s">
        <v>588</v>
      </c>
      <c r="C529" s="1">
        <v>7</v>
      </c>
      <c r="E529" s="44">
        <v>4950</v>
      </c>
    </row>
    <row r="530" spans="1:5" ht="12.75" customHeight="1" hidden="1">
      <c r="A530" s="1">
        <v>484</v>
      </c>
      <c r="B530" s="1" t="s">
        <v>589</v>
      </c>
      <c r="C530" s="1">
        <v>5</v>
      </c>
      <c r="E530" s="44">
        <v>5010</v>
      </c>
    </row>
    <row r="531" spans="1:5" ht="12.75" customHeight="1" hidden="1">
      <c r="A531" s="1">
        <v>485</v>
      </c>
      <c r="B531" s="1" t="s">
        <v>590</v>
      </c>
      <c r="C531" s="1">
        <v>14</v>
      </c>
      <c r="E531" s="44">
        <v>5020</v>
      </c>
    </row>
    <row r="532" spans="1:5" ht="12.75" customHeight="1" hidden="1">
      <c r="A532" s="1">
        <v>486</v>
      </c>
      <c r="B532" s="1" t="s">
        <v>591</v>
      </c>
      <c r="C532" s="1">
        <v>5</v>
      </c>
      <c r="E532" s="44">
        <v>5030</v>
      </c>
    </row>
    <row r="533" spans="1:5" ht="12.75" customHeight="1" hidden="1">
      <c r="A533" s="1">
        <v>487</v>
      </c>
      <c r="B533" s="1" t="s">
        <v>592</v>
      </c>
      <c r="C533" s="1">
        <v>16</v>
      </c>
      <c r="E533" s="44">
        <v>5040</v>
      </c>
    </row>
    <row r="534" spans="1:5" ht="12.75" customHeight="1" hidden="1">
      <c r="A534" s="1">
        <v>488</v>
      </c>
      <c r="B534" s="1" t="s">
        <v>593</v>
      </c>
      <c r="C534" s="1">
        <v>8</v>
      </c>
      <c r="E534" s="44">
        <v>5110</v>
      </c>
    </row>
    <row r="535" spans="1:5" ht="12.75" customHeight="1" hidden="1">
      <c r="A535" s="1">
        <v>489</v>
      </c>
      <c r="B535" s="1" t="s">
        <v>594</v>
      </c>
      <c r="C535" s="1">
        <v>13</v>
      </c>
      <c r="E535" s="44">
        <v>5121</v>
      </c>
    </row>
    <row r="536" spans="1:5" ht="12.75" customHeight="1" hidden="1">
      <c r="A536" s="1">
        <v>490</v>
      </c>
      <c r="B536" s="1" t="s">
        <v>595</v>
      </c>
      <c r="C536" s="1">
        <v>6</v>
      </c>
      <c r="E536" s="44">
        <v>5122</v>
      </c>
    </row>
    <row r="537" spans="1:5" ht="12.75" customHeight="1" hidden="1">
      <c r="A537" s="1">
        <v>491</v>
      </c>
      <c r="B537" s="1" t="s">
        <v>596</v>
      </c>
      <c r="C537" s="1">
        <v>10</v>
      </c>
      <c r="E537" s="44">
        <v>5210</v>
      </c>
    </row>
    <row r="538" spans="1:5" ht="12.75" customHeight="1" hidden="1">
      <c r="A538" s="1">
        <v>492</v>
      </c>
      <c r="B538" s="1" t="s">
        <v>597</v>
      </c>
      <c r="C538" s="1">
        <v>17</v>
      </c>
      <c r="E538" s="44">
        <v>5221</v>
      </c>
    </row>
    <row r="539" spans="1:5" ht="12.75" customHeight="1" hidden="1">
      <c r="A539" s="1">
        <v>493</v>
      </c>
      <c r="B539" s="1" t="s">
        <v>598</v>
      </c>
      <c r="C539" s="1">
        <v>5</v>
      </c>
      <c r="E539" s="44">
        <v>5222</v>
      </c>
    </row>
    <row r="540" spans="1:5" ht="12.75" customHeight="1" hidden="1">
      <c r="A540" s="1">
        <v>494</v>
      </c>
      <c r="B540" s="1" t="s">
        <v>599</v>
      </c>
      <c r="C540" s="1">
        <v>14</v>
      </c>
      <c r="E540" s="44">
        <v>5223</v>
      </c>
    </row>
    <row r="541" spans="1:5" ht="12.75" customHeight="1" hidden="1">
      <c r="A541" s="1">
        <v>495</v>
      </c>
      <c r="B541" s="1" t="s">
        <v>600</v>
      </c>
      <c r="C541" s="1">
        <v>8</v>
      </c>
      <c r="E541" s="44">
        <v>5224</v>
      </c>
    </row>
    <row r="542" spans="1:5" ht="12.75" customHeight="1" hidden="1">
      <c r="A542" s="1">
        <v>497</v>
      </c>
      <c r="B542" s="1" t="s">
        <v>601</v>
      </c>
      <c r="C542" s="1">
        <v>18</v>
      </c>
      <c r="E542" s="44">
        <v>5229</v>
      </c>
    </row>
    <row r="543" spans="1:5" ht="12.75" customHeight="1" hidden="1">
      <c r="A543" s="1">
        <v>498</v>
      </c>
      <c r="B543" s="1" t="s">
        <v>602</v>
      </c>
      <c r="C543" s="1">
        <v>18</v>
      </c>
      <c r="E543" s="44">
        <v>5310</v>
      </c>
    </row>
    <row r="544" spans="1:5" ht="12.75" customHeight="1" hidden="1">
      <c r="A544" s="1">
        <v>499</v>
      </c>
      <c r="B544" s="1" t="s">
        <v>603</v>
      </c>
      <c r="C544" s="1">
        <v>10</v>
      </c>
      <c r="E544" s="44">
        <v>5320</v>
      </c>
    </row>
    <row r="545" spans="1:5" ht="12.75" customHeight="1" hidden="1">
      <c r="A545" s="1">
        <v>500</v>
      </c>
      <c r="B545" s="1" t="s">
        <v>604</v>
      </c>
      <c r="C545" s="1">
        <v>15</v>
      </c>
      <c r="E545" s="44">
        <v>5510</v>
      </c>
    </row>
    <row r="546" spans="1:5" ht="12.75" customHeight="1" hidden="1">
      <c r="A546" s="1">
        <v>502</v>
      </c>
      <c r="B546" s="1" t="s">
        <v>605</v>
      </c>
      <c r="C546" s="1">
        <v>18</v>
      </c>
      <c r="E546" s="44">
        <v>5520</v>
      </c>
    </row>
    <row r="547" spans="1:5" ht="12.75" customHeight="1" hidden="1">
      <c r="A547" s="1">
        <v>503</v>
      </c>
      <c r="B547" s="1" t="s">
        <v>606</v>
      </c>
      <c r="C547" s="1">
        <v>4</v>
      </c>
      <c r="E547" s="44">
        <v>5530</v>
      </c>
    </row>
    <row r="548" spans="1:5" ht="12.75" customHeight="1" hidden="1">
      <c r="A548" s="1">
        <v>504</v>
      </c>
      <c r="B548" s="1" t="s">
        <v>607</v>
      </c>
      <c r="C548" s="1">
        <v>20</v>
      </c>
      <c r="E548" s="44">
        <v>5590</v>
      </c>
    </row>
    <row r="549" spans="1:5" ht="12.75" customHeight="1" hidden="1">
      <c r="A549" s="1">
        <v>505</v>
      </c>
      <c r="B549" s="1" t="s">
        <v>608</v>
      </c>
      <c r="C549" s="1">
        <v>16</v>
      </c>
      <c r="E549" s="44">
        <v>5610</v>
      </c>
    </row>
    <row r="550" spans="1:5" ht="12.75" customHeight="1" hidden="1">
      <c r="A550" s="1">
        <v>506</v>
      </c>
      <c r="B550" s="1" t="s">
        <v>609</v>
      </c>
      <c r="C550" s="1">
        <v>12</v>
      </c>
      <c r="E550" s="44">
        <v>5621</v>
      </c>
    </row>
    <row r="551" spans="1:5" ht="12.75" customHeight="1" hidden="1">
      <c r="A551" s="1">
        <v>507</v>
      </c>
      <c r="B551" s="1" t="s">
        <v>610</v>
      </c>
      <c r="C551" s="1">
        <v>8</v>
      </c>
      <c r="E551" s="44">
        <v>5629</v>
      </c>
    </row>
    <row r="552" spans="1:5" ht="12.75" customHeight="1" hidden="1">
      <c r="A552" s="1">
        <v>508</v>
      </c>
      <c r="B552" s="1" t="s">
        <v>611</v>
      </c>
      <c r="C552" s="1">
        <v>1</v>
      </c>
      <c r="E552" s="44">
        <v>5630</v>
      </c>
    </row>
    <row r="553" spans="1:5" ht="12.75" customHeight="1" hidden="1">
      <c r="A553" s="1">
        <v>509</v>
      </c>
      <c r="B553" s="1" t="s">
        <v>612</v>
      </c>
      <c r="C553" s="1">
        <v>8</v>
      </c>
      <c r="E553" s="44">
        <v>5811</v>
      </c>
    </row>
    <row r="554" spans="1:5" ht="12.75" customHeight="1" hidden="1">
      <c r="A554" s="1">
        <v>510</v>
      </c>
      <c r="B554" s="1" t="s">
        <v>613</v>
      </c>
      <c r="C554" s="1">
        <v>3</v>
      </c>
      <c r="E554" s="44">
        <v>5812</v>
      </c>
    </row>
    <row r="555" spans="1:5" ht="12.75" customHeight="1" hidden="1">
      <c r="A555" s="1">
        <v>511</v>
      </c>
      <c r="B555" s="1" t="s">
        <v>614</v>
      </c>
      <c r="C555" s="1">
        <v>17</v>
      </c>
      <c r="E555" s="44">
        <v>5813</v>
      </c>
    </row>
    <row r="556" spans="1:5" ht="12.75" customHeight="1" hidden="1">
      <c r="A556" s="1">
        <v>512</v>
      </c>
      <c r="B556" s="1" t="s">
        <v>615</v>
      </c>
      <c r="C556" s="1">
        <v>9</v>
      </c>
      <c r="E556" s="44">
        <v>5814</v>
      </c>
    </row>
    <row r="557" spans="1:5" ht="12.75" customHeight="1" hidden="1">
      <c r="A557" s="1">
        <v>513</v>
      </c>
      <c r="B557" s="1" t="s">
        <v>616</v>
      </c>
      <c r="C557" s="1">
        <v>17</v>
      </c>
      <c r="E557" s="44">
        <v>5819</v>
      </c>
    </row>
    <row r="558" spans="1:5" ht="12.75" customHeight="1" hidden="1">
      <c r="A558" s="1">
        <v>514</v>
      </c>
      <c r="B558" s="1" t="s">
        <v>617</v>
      </c>
      <c r="C558" s="1">
        <v>12</v>
      </c>
      <c r="E558" s="44">
        <v>5821</v>
      </c>
    </row>
    <row r="559" spans="1:5" ht="12.75" customHeight="1" hidden="1">
      <c r="A559" s="1">
        <v>516</v>
      </c>
      <c r="B559" s="1" t="s">
        <v>618</v>
      </c>
      <c r="C559" s="1">
        <v>18</v>
      </c>
      <c r="E559" s="44">
        <v>5829</v>
      </c>
    </row>
    <row r="560" spans="1:5" ht="12.75" customHeight="1" hidden="1">
      <c r="A560" s="1">
        <v>517</v>
      </c>
      <c r="B560" s="1" t="s">
        <v>619</v>
      </c>
      <c r="C560" s="1">
        <v>14</v>
      </c>
      <c r="E560" s="44">
        <v>5911</v>
      </c>
    </row>
    <row r="561" spans="1:5" ht="12.75" customHeight="1" hidden="1">
      <c r="A561" s="1">
        <v>518</v>
      </c>
      <c r="B561" s="1" t="s">
        <v>620</v>
      </c>
      <c r="C561" s="1">
        <v>16</v>
      </c>
      <c r="E561" s="44">
        <v>5912</v>
      </c>
    </row>
    <row r="562" spans="1:5" ht="12.75" customHeight="1" hidden="1">
      <c r="A562" s="1">
        <v>519</v>
      </c>
      <c r="B562" s="1" t="s">
        <v>621</v>
      </c>
      <c r="C562" s="1">
        <v>2</v>
      </c>
      <c r="E562" s="44">
        <v>5913</v>
      </c>
    </row>
    <row r="563" spans="1:5" ht="12.75" customHeight="1" hidden="1">
      <c r="A563" s="1">
        <v>520</v>
      </c>
      <c r="B563" s="1" t="s">
        <v>622</v>
      </c>
      <c r="C563" s="1">
        <v>13</v>
      </c>
      <c r="E563" s="44">
        <v>5914</v>
      </c>
    </row>
    <row r="564" spans="1:5" ht="12.75" customHeight="1" hidden="1">
      <c r="A564" s="1">
        <v>521</v>
      </c>
      <c r="B564" s="1" t="s">
        <v>623</v>
      </c>
      <c r="C564" s="1">
        <v>2</v>
      </c>
      <c r="E564" s="44">
        <v>5920</v>
      </c>
    </row>
    <row r="565" spans="1:5" ht="12.75" customHeight="1" hidden="1">
      <c r="A565" s="1">
        <v>522</v>
      </c>
      <c r="B565" s="1" t="s">
        <v>624</v>
      </c>
      <c r="C565" s="1">
        <v>17</v>
      </c>
      <c r="E565" s="44">
        <v>6010</v>
      </c>
    </row>
    <row r="566" spans="1:5" ht="12.75" customHeight="1" hidden="1">
      <c r="A566" s="1">
        <v>523</v>
      </c>
      <c r="B566" s="1" t="s">
        <v>625</v>
      </c>
      <c r="C566" s="1">
        <v>19</v>
      </c>
      <c r="E566" s="44">
        <v>6020</v>
      </c>
    </row>
    <row r="567" spans="1:5" ht="12.75" customHeight="1" hidden="1">
      <c r="A567" s="1">
        <v>524</v>
      </c>
      <c r="B567" s="1" t="s">
        <v>626</v>
      </c>
      <c r="C567" s="1">
        <v>10</v>
      </c>
      <c r="E567" s="44">
        <v>6110</v>
      </c>
    </row>
    <row r="568" spans="1:5" ht="12.75" customHeight="1" hidden="1">
      <c r="A568" s="1">
        <v>525</v>
      </c>
      <c r="B568" s="1" t="s">
        <v>627</v>
      </c>
      <c r="C568" s="1">
        <v>13</v>
      </c>
      <c r="E568" s="44">
        <v>6120</v>
      </c>
    </row>
    <row r="569" spans="1:5" ht="12.75" customHeight="1" hidden="1">
      <c r="A569" s="1">
        <v>526</v>
      </c>
      <c r="B569" s="1" t="s">
        <v>628</v>
      </c>
      <c r="C569" s="1">
        <v>2</v>
      </c>
      <c r="E569" s="44">
        <v>6130</v>
      </c>
    </row>
    <row r="570" spans="1:5" ht="12.75" customHeight="1" hidden="1">
      <c r="A570" s="1">
        <v>527</v>
      </c>
      <c r="B570" s="1" t="s">
        <v>629</v>
      </c>
      <c r="C570" s="1">
        <v>2</v>
      </c>
      <c r="E570" s="44">
        <v>6190</v>
      </c>
    </row>
    <row r="571" spans="1:5" ht="12.75" customHeight="1" hidden="1">
      <c r="A571" s="1">
        <v>528</v>
      </c>
      <c r="B571" s="1" t="s">
        <v>630</v>
      </c>
      <c r="C571" s="1">
        <v>17</v>
      </c>
      <c r="E571" s="44">
        <v>6201</v>
      </c>
    </row>
    <row r="572" spans="1:5" ht="12.75" customHeight="1" hidden="1">
      <c r="A572" s="1">
        <v>530</v>
      </c>
      <c r="B572" s="1" t="s">
        <v>631</v>
      </c>
      <c r="C572" s="1">
        <v>4</v>
      </c>
      <c r="E572" s="44">
        <v>6202</v>
      </c>
    </row>
    <row r="573" spans="1:5" ht="12.75" customHeight="1" hidden="1">
      <c r="A573" s="1">
        <v>531</v>
      </c>
      <c r="B573" s="1" t="s">
        <v>632</v>
      </c>
      <c r="C573" s="1">
        <v>18</v>
      </c>
      <c r="E573" s="44">
        <v>6203</v>
      </c>
    </row>
    <row r="574" spans="1:5" ht="12.75" customHeight="1" hidden="1">
      <c r="A574" s="1">
        <v>533</v>
      </c>
      <c r="B574" s="1" t="s">
        <v>633</v>
      </c>
      <c r="C574" s="1">
        <v>1</v>
      </c>
      <c r="E574" s="44">
        <v>6209</v>
      </c>
    </row>
    <row r="575" spans="1:5" ht="12.75" customHeight="1" hidden="1">
      <c r="A575" s="1">
        <v>534</v>
      </c>
      <c r="B575" s="1" t="s">
        <v>634</v>
      </c>
      <c r="C575" s="1">
        <v>16</v>
      </c>
      <c r="E575" s="44">
        <v>6311</v>
      </c>
    </row>
    <row r="576" spans="1:5" ht="12.75" customHeight="1" hidden="1">
      <c r="A576" s="1">
        <v>535</v>
      </c>
      <c r="B576" s="1" t="s">
        <v>635</v>
      </c>
      <c r="C576" s="1">
        <v>16</v>
      </c>
      <c r="E576" s="44">
        <v>6312</v>
      </c>
    </row>
    <row r="577" spans="1:5" ht="12.75" customHeight="1" hidden="1">
      <c r="A577" s="1">
        <v>536</v>
      </c>
      <c r="B577" s="1" t="s">
        <v>636</v>
      </c>
      <c r="C577" s="1">
        <v>1</v>
      </c>
      <c r="E577" s="44">
        <v>6391</v>
      </c>
    </row>
    <row r="578" spans="1:5" ht="12.75" customHeight="1" hidden="1">
      <c r="A578" s="1">
        <v>537</v>
      </c>
      <c r="B578" s="1" t="s">
        <v>420</v>
      </c>
      <c r="C578" s="1">
        <v>13</v>
      </c>
      <c r="E578" s="44">
        <v>6399</v>
      </c>
    </row>
    <row r="579" spans="1:5" ht="12.75" customHeight="1" hidden="1">
      <c r="A579" s="1">
        <v>538</v>
      </c>
      <c r="B579" s="1" t="s">
        <v>637</v>
      </c>
      <c r="C579" s="1">
        <v>8</v>
      </c>
      <c r="E579" s="44">
        <v>6411</v>
      </c>
    </row>
    <row r="580" spans="1:5" ht="12.75" customHeight="1" hidden="1">
      <c r="A580" s="1">
        <v>539</v>
      </c>
      <c r="B580" s="1" t="s">
        <v>638</v>
      </c>
      <c r="C580" s="1">
        <v>1</v>
      </c>
      <c r="E580" s="44">
        <v>6419</v>
      </c>
    </row>
    <row r="581" spans="1:5" ht="12.75" customHeight="1" hidden="1">
      <c r="A581" s="1">
        <v>540</v>
      </c>
      <c r="B581" s="1" t="s">
        <v>639</v>
      </c>
      <c r="C581" s="1">
        <v>1</v>
      </c>
      <c r="E581" s="44">
        <v>6420</v>
      </c>
    </row>
    <row r="582" spans="1:5" ht="12.75" customHeight="1" hidden="1">
      <c r="A582" s="1">
        <v>541</v>
      </c>
      <c r="B582" s="1" t="s">
        <v>640</v>
      </c>
      <c r="C582" s="1">
        <v>1</v>
      </c>
      <c r="E582" s="44">
        <v>6430</v>
      </c>
    </row>
    <row r="583" spans="1:5" ht="12.75" customHeight="1" hidden="1">
      <c r="A583" s="1">
        <v>542</v>
      </c>
      <c r="B583" s="1" t="s">
        <v>641</v>
      </c>
      <c r="C583" s="1">
        <v>1</v>
      </c>
      <c r="E583" s="44">
        <v>6491</v>
      </c>
    </row>
    <row r="584" spans="1:5" ht="12.75" customHeight="1" hidden="1">
      <c r="A584" s="1">
        <v>543</v>
      </c>
      <c r="B584" s="1" t="s">
        <v>642</v>
      </c>
      <c r="C584" s="1">
        <v>1</v>
      </c>
      <c r="E584" s="44">
        <v>6492</v>
      </c>
    </row>
    <row r="585" spans="1:5" ht="12.75" customHeight="1" hidden="1">
      <c r="A585" s="1">
        <v>544</v>
      </c>
      <c r="B585" s="1" t="s">
        <v>643</v>
      </c>
      <c r="C585" s="1">
        <v>1</v>
      </c>
      <c r="E585" s="44">
        <v>6499</v>
      </c>
    </row>
    <row r="586" spans="1:5" ht="12.75" customHeight="1" hidden="1">
      <c r="A586" s="1">
        <v>545</v>
      </c>
      <c r="B586" s="1" t="s">
        <v>644</v>
      </c>
      <c r="C586" s="1">
        <v>1</v>
      </c>
      <c r="E586" s="44">
        <v>6511</v>
      </c>
    </row>
    <row r="587" spans="1:5" ht="12.75" customHeight="1" hidden="1">
      <c r="A587" s="1">
        <v>547</v>
      </c>
      <c r="B587" s="1" t="s">
        <v>645</v>
      </c>
      <c r="C587" s="1">
        <v>1</v>
      </c>
      <c r="E587" s="44">
        <v>6512</v>
      </c>
    </row>
    <row r="588" spans="1:5" ht="12.75" customHeight="1" hidden="1">
      <c r="A588" s="1">
        <v>548</v>
      </c>
      <c r="B588" s="1" t="s">
        <v>646</v>
      </c>
      <c r="C588" s="1">
        <v>1</v>
      </c>
      <c r="E588" s="44">
        <v>6520</v>
      </c>
    </row>
    <row r="589" spans="1:5" ht="12.75" customHeight="1" hidden="1">
      <c r="A589" s="1">
        <v>549</v>
      </c>
      <c r="B589" s="1" t="s">
        <v>647</v>
      </c>
      <c r="C589" s="1">
        <v>1</v>
      </c>
      <c r="E589" s="44">
        <v>6530</v>
      </c>
    </row>
    <row r="590" spans="1:5" ht="12.75" customHeight="1" hidden="1">
      <c r="A590" s="1">
        <v>550</v>
      </c>
      <c r="B590" s="1" t="s">
        <v>648</v>
      </c>
      <c r="C590" s="1">
        <v>1</v>
      </c>
      <c r="E590" s="44">
        <v>6611</v>
      </c>
    </row>
    <row r="591" spans="1:5" ht="12.75" customHeight="1" hidden="1">
      <c r="A591" s="1">
        <v>551</v>
      </c>
      <c r="B591" s="1" t="s">
        <v>649</v>
      </c>
      <c r="C591" s="1">
        <v>1</v>
      </c>
      <c r="E591" s="44">
        <v>6612</v>
      </c>
    </row>
    <row r="592" spans="1:5" ht="12.75" customHeight="1" hidden="1">
      <c r="A592" s="1">
        <v>552</v>
      </c>
      <c r="B592" s="1" t="s">
        <v>650</v>
      </c>
      <c r="C592" s="1">
        <v>2</v>
      </c>
      <c r="E592" s="44">
        <v>6619</v>
      </c>
    </row>
    <row r="593" spans="1:5" ht="12.75" customHeight="1" hidden="1">
      <c r="A593" s="1">
        <v>553</v>
      </c>
      <c r="B593" s="1" t="s">
        <v>651</v>
      </c>
      <c r="C593" s="1">
        <v>2</v>
      </c>
      <c r="E593" s="44">
        <v>6621</v>
      </c>
    </row>
    <row r="594" spans="1:5" ht="12.75" customHeight="1" hidden="1">
      <c r="A594" s="1">
        <v>554</v>
      </c>
      <c r="B594" s="1" t="s">
        <v>652</v>
      </c>
      <c r="C594" s="1">
        <v>2</v>
      </c>
      <c r="E594" s="44">
        <v>6622</v>
      </c>
    </row>
    <row r="595" spans="1:5" ht="12.75" customHeight="1" hidden="1">
      <c r="A595" s="1">
        <v>555</v>
      </c>
      <c r="B595" s="1" t="s">
        <v>653</v>
      </c>
      <c r="C595" s="1">
        <v>3</v>
      </c>
      <c r="E595" s="44">
        <v>6629</v>
      </c>
    </row>
    <row r="596" spans="1:5" ht="12.75" customHeight="1" hidden="1">
      <c r="A596" s="1">
        <v>556</v>
      </c>
      <c r="B596" s="1" t="s">
        <v>654</v>
      </c>
      <c r="C596" s="1">
        <v>4</v>
      </c>
      <c r="E596" s="44">
        <v>6630</v>
      </c>
    </row>
    <row r="597" spans="1:5" ht="12.75" customHeight="1" hidden="1">
      <c r="A597" s="1">
        <v>557</v>
      </c>
      <c r="B597" s="1" t="s">
        <v>655</v>
      </c>
      <c r="C597" s="1">
        <v>4</v>
      </c>
      <c r="E597" s="44">
        <v>6810</v>
      </c>
    </row>
    <row r="598" spans="1:5" ht="12.75" customHeight="1" hidden="1">
      <c r="A598" s="1">
        <v>558</v>
      </c>
      <c r="B598" s="1" t="s">
        <v>656</v>
      </c>
      <c r="C598" s="1">
        <v>5</v>
      </c>
      <c r="E598" s="44">
        <v>6820</v>
      </c>
    </row>
    <row r="599" spans="1:5" ht="12.75" customHeight="1" hidden="1">
      <c r="A599" s="1">
        <v>559</v>
      </c>
      <c r="B599" s="1" t="s">
        <v>657</v>
      </c>
      <c r="C599" s="1">
        <v>6</v>
      </c>
      <c r="E599" s="44">
        <v>6831</v>
      </c>
    </row>
    <row r="600" spans="1:5" ht="12.75" customHeight="1" hidden="1">
      <c r="A600" s="1">
        <v>560</v>
      </c>
      <c r="B600" s="1" t="s">
        <v>658</v>
      </c>
      <c r="C600" s="1">
        <v>6</v>
      </c>
      <c r="E600" s="44">
        <v>6832</v>
      </c>
    </row>
    <row r="601" spans="1:5" ht="12.75" customHeight="1" hidden="1">
      <c r="A601" s="1">
        <v>561</v>
      </c>
      <c r="B601" s="1" t="s">
        <v>659</v>
      </c>
      <c r="C601" s="1">
        <v>6</v>
      </c>
      <c r="E601" s="44">
        <v>6910</v>
      </c>
    </row>
    <row r="602" spans="1:5" ht="12.75" customHeight="1" hidden="1">
      <c r="A602" s="1">
        <v>562</v>
      </c>
      <c r="B602" s="1" t="s">
        <v>660</v>
      </c>
      <c r="C602" s="1">
        <v>7</v>
      </c>
      <c r="E602" s="44">
        <v>6920</v>
      </c>
    </row>
    <row r="603" spans="1:5" ht="12.75" customHeight="1" hidden="1">
      <c r="A603" s="1">
        <v>564</v>
      </c>
      <c r="B603" s="1" t="s">
        <v>661</v>
      </c>
      <c r="C603" s="1">
        <v>7</v>
      </c>
      <c r="E603" s="44">
        <v>7010</v>
      </c>
    </row>
    <row r="604" spans="1:5" ht="12.75" customHeight="1" hidden="1">
      <c r="A604" s="1">
        <v>565</v>
      </c>
      <c r="B604" s="1" t="s">
        <v>662</v>
      </c>
      <c r="C604" s="1">
        <v>7</v>
      </c>
      <c r="E604" s="44">
        <v>7021</v>
      </c>
    </row>
    <row r="605" spans="1:5" ht="12.75" customHeight="1" hidden="1">
      <c r="A605" s="1">
        <v>566</v>
      </c>
      <c r="B605" s="1" t="s">
        <v>663</v>
      </c>
      <c r="C605" s="1">
        <v>7</v>
      </c>
      <c r="E605" s="44">
        <v>7022</v>
      </c>
    </row>
    <row r="606" spans="1:5" ht="12.75" customHeight="1" hidden="1">
      <c r="A606" s="1">
        <v>567</v>
      </c>
      <c r="B606" s="1" t="s">
        <v>664</v>
      </c>
      <c r="C606" s="1">
        <v>12</v>
      </c>
      <c r="E606" s="44">
        <v>7111</v>
      </c>
    </row>
    <row r="607" spans="1:5" ht="12.75" customHeight="1" hidden="1">
      <c r="A607" s="1">
        <v>568</v>
      </c>
      <c r="B607" s="1" t="s">
        <v>665</v>
      </c>
      <c r="C607" s="1">
        <v>12</v>
      </c>
      <c r="E607" s="44">
        <v>7112</v>
      </c>
    </row>
    <row r="608" spans="1:5" ht="12.75" customHeight="1" hidden="1">
      <c r="A608" s="1">
        <v>569</v>
      </c>
      <c r="B608" s="1" t="s">
        <v>666</v>
      </c>
      <c r="C608" s="1">
        <v>12</v>
      </c>
      <c r="E608" s="44">
        <v>7120</v>
      </c>
    </row>
    <row r="609" spans="1:5" ht="12.75" customHeight="1" hidden="1">
      <c r="A609" s="1">
        <v>570</v>
      </c>
      <c r="B609" s="1" t="s">
        <v>667</v>
      </c>
      <c r="C609" s="1">
        <v>12</v>
      </c>
      <c r="E609" s="44">
        <v>7211</v>
      </c>
    </row>
    <row r="610" spans="1:5" ht="12.75" customHeight="1" hidden="1">
      <c r="A610" s="1">
        <v>571</v>
      </c>
      <c r="B610" s="1" t="s">
        <v>668</v>
      </c>
      <c r="C610" s="1">
        <v>13</v>
      </c>
      <c r="E610" s="44">
        <v>7219</v>
      </c>
    </row>
    <row r="611" spans="1:5" ht="12.75" customHeight="1" hidden="1">
      <c r="A611" s="1">
        <v>572</v>
      </c>
      <c r="B611" s="1" t="s">
        <v>669</v>
      </c>
      <c r="C611" s="1">
        <v>13</v>
      </c>
      <c r="E611" s="44">
        <v>7220</v>
      </c>
    </row>
    <row r="612" spans="1:5" ht="12.75" customHeight="1" hidden="1">
      <c r="A612" s="1">
        <v>573</v>
      </c>
      <c r="B612" s="1" t="s">
        <v>670</v>
      </c>
      <c r="C612" s="1">
        <v>13</v>
      </c>
      <c r="E612" s="44">
        <v>7311</v>
      </c>
    </row>
    <row r="613" spans="1:5" ht="12.75" customHeight="1" hidden="1">
      <c r="A613" s="1">
        <v>574</v>
      </c>
      <c r="B613" s="1" t="s">
        <v>671</v>
      </c>
      <c r="C613" s="1">
        <v>13</v>
      </c>
      <c r="E613" s="44">
        <v>7312</v>
      </c>
    </row>
    <row r="614" spans="1:5" ht="12.75" customHeight="1" hidden="1">
      <c r="A614" s="1">
        <v>575</v>
      </c>
      <c r="B614" s="1" t="s">
        <v>672</v>
      </c>
      <c r="C614" s="1">
        <v>13</v>
      </c>
      <c r="E614" s="44">
        <v>7320</v>
      </c>
    </row>
    <row r="615" spans="1:5" ht="12.75" customHeight="1" hidden="1">
      <c r="A615" s="1">
        <v>576</v>
      </c>
      <c r="B615" s="1" t="s">
        <v>673</v>
      </c>
      <c r="C615" s="1">
        <v>14</v>
      </c>
      <c r="E615" s="44">
        <v>7410</v>
      </c>
    </row>
    <row r="616" spans="1:5" ht="12.75" customHeight="1" hidden="1">
      <c r="A616" s="1">
        <v>578</v>
      </c>
      <c r="B616" s="1" t="s">
        <v>674</v>
      </c>
      <c r="C616" s="1">
        <v>14</v>
      </c>
      <c r="E616" s="44">
        <v>7420</v>
      </c>
    </row>
    <row r="617" spans="1:5" ht="12.75" customHeight="1" hidden="1">
      <c r="A617" s="1">
        <v>579</v>
      </c>
      <c r="B617" s="1" t="s">
        <v>675</v>
      </c>
      <c r="C617" s="1">
        <v>14</v>
      </c>
      <c r="E617" s="44">
        <v>7430</v>
      </c>
    </row>
    <row r="618" spans="1:5" ht="12.75" customHeight="1" hidden="1">
      <c r="A618" s="1">
        <v>581</v>
      </c>
      <c r="B618" s="1" t="s">
        <v>676</v>
      </c>
      <c r="C618" s="1">
        <v>15</v>
      </c>
      <c r="E618" s="44">
        <v>7490</v>
      </c>
    </row>
    <row r="619" spans="1:5" ht="12.75" customHeight="1" hidden="1">
      <c r="A619" s="1">
        <v>582</v>
      </c>
      <c r="B619" s="1" t="s">
        <v>677</v>
      </c>
      <c r="C619" s="1">
        <v>15</v>
      </c>
      <c r="E619" s="44">
        <v>7500</v>
      </c>
    </row>
    <row r="620" spans="1:5" ht="12.75" customHeight="1" hidden="1">
      <c r="A620" s="1">
        <v>583</v>
      </c>
      <c r="B620" s="1" t="s">
        <v>671</v>
      </c>
      <c r="C620" s="1">
        <v>16</v>
      </c>
      <c r="E620" s="44">
        <v>7711</v>
      </c>
    </row>
    <row r="621" spans="1:5" ht="12.75" customHeight="1" hidden="1">
      <c r="A621" s="1">
        <v>584</v>
      </c>
      <c r="B621" s="1" t="s">
        <v>678</v>
      </c>
      <c r="C621" s="1">
        <v>16</v>
      </c>
      <c r="E621" s="44">
        <v>7712</v>
      </c>
    </row>
    <row r="622" spans="1:5" ht="12.75" customHeight="1" hidden="1">
      <c r="A622" s="1">
        <v>585</v>
      </c>
      <c r="B622" s="1" t="s">
        <v>679</v>
      </c>
      <c r="C622" s="1">
        <v>17</v>
      </c>
      <c r="E622" s="44">
        <v>7721</v>
      </c>
    </row>
    <row r="623" spans="1:5" ht="12.75" customHeight="1" hidden="1">
      <c r="A623" s="1">
        <v>586</v>
      </c>
      <c r="B623" s="1" t="s">
        <v>680</v>
      </c>
      <c r="C623" s="1">
        <v>17</v>
      </c>
      <c r="E623" s="44">
        <v>7722</v>
      </c>
    </row>
    <row r="624" spans="1:5" ht="12.75" customHeight="1" hidden="1">
      <c r="A624" s="1">
        <v>587</v>
      </c>
      <c r="B624" s="1" t="s">
        <v>681</v>
      </c>
      <c r="C624" s="1">
        <v>17</v>
      </c>
      <c r="E624" s="44">
        <v>7729</v>
      </c>
    </row>
    <row r="625" spans="1:5" ht="12.75" customHeight="1" hidden="1">
      <c r="A625" s="1">
        <v>588</v>
      </c>
      <c r="B625" s="1" t="s">
        <v>682</v>
      </c>
      <c r="C625" s="1">
        <v>17</v>
      </c>
      <c r="E625" s="44">
        <v>7731</v>
      </c>
    </row>
    <row r="626" spans="1:5" ht="12.75" customHeight="1" hidden="1">
      <c r="A626" s="1">
        <v>589</v>
      </c>
      <c r="B626" s="1" t="s">
        <v>683</v>
      </c>
      <c r="C626" s="1">
        <v>17</v>
      </c>
      <c r="E626" s="44">
        <v>7732</v>
      </c>
    </row>
    <row r="627" spans="1:5" ht="12.75" customHeight="1" hidden="1">
      <c r="A627" s="1">
        <v>590</v>
      </c>
      <c r="B627" s="1" t="s">
        <v>684</v>
      </c>
      <c r="C627" s="1">
        <v>17</v>
      </c>
      <c r="E627" s="44">
        <v>7733</v>
      </c>
    </row>
    <row r="628" spans="1:5" ht="12.75" customHeight="1" hidden="1">
      <c r="A628" s="1">
        <v>591</v>
      </c>
      <c r="B628" s="1" t="s">
        <v>685</v>
      </c>
      <c r="C628" s="1">
        <v>17</v>
      </c>
      <c r="E628" s="44">
        <v>7734</v>
      </c>
    </row>
    <row r="629" spans="1:5" ht="12.75" customHeight="1" hidden="1">
      <c r="A629" s="1">
        <v>592</v>
      </c>
      <c r="B629" s="1" t="s">
        <v>686</v>
      </c>
      <c r="C629" s="1">
        <v>17</v>
      </c>
      <c r="E629" s="44">
        <v>7735</v>
      </c>
    </row>
    <row r="630" spans="1:5" ht="12.75" customHeight="1" hidden="1">
      <c r="A630" s="1">
        <v>593</v>
      </c>
      <c r="B630" s="1" t="s">
        <v>687</v>
      </c>
      <c r="C630" s="1">
        <v>17</v>
      </c>
      <c r="E630" s="44">
        <v>7739</v>
      </c>
    </row>
    <row r="631" spans="1:5" ht="12.75" customHeight="1" hidden="1">
      <c r="A631" s="1">
        <v>595</v>
      </c>
      <c r="B631" s="1" t="s">
        <v>688</v>
      </c>
      <c r="C631" s="1">
        <v>17</v>
      </c>
      <c r="E631" s="44">
        <v>7740</v>
      </c>
    </row>
    <row r="632" spans="1:5" ht="12.75" customHeight="1" hidden="1">
      <c r="A632" s="1">
        <v>596</v>
      </c>
      <c r="B632" s="1" t="s">
        <v>689</v>
      </c>
      <c r="C632" s="1">
        <v>18</v>
      </c>
      <c r="E632" s="44">
        <v>7810</v>
      </c>
    </row>
    <row r="633" spans="1:5" ht="12.75" customHeight="1" hidden="1">
      <c r="A633" s="1">
        <v>597</v>
      </c>
      <c r="B633" s="1" t="s">
        <v>690</v>
      </c>
      <c r="C633" s="1">
        <v>18</v>
      </c>
      <c r="E633" s="44">
        <v>7820</v>
      </c>
    </row>
    <row r="634" spans="1:5" ht="12.75" customHeight="1" hidden="1">
      <c r="A634" s="1">
        <v>598</v>
      </c>
      <c r="B634" s="1" t="s">
        <v>691</v>
      </c>
      <c r="C634" s="1">
        <v>19</v>
      </c>
      <c r="E634" s="44">
        <v>7830</v>
      </c>
    </row>
    <row r="635" spans="1:5" ht="12.75" customHeight="1" hidden="1">
      <c r="A635" s="1">
        <v>599</v>
      </c>
      <c r="B635" s="1" t="s">
        <v>692</v>
      </c>
      <c r="C635" s="1">
        <v>19</v>
      </c>
      <c r="E635" s="44">
        <v>7911</v>
      </c>
    </row>
    <row r="636" spans="1:5" ht="12.75" customHeight="1" hidden="1">
      <c r="A636" s="1">
        <v>600</v>
      </c>
      <c r="B636" s="1" t="s">
        <v>693</v>
      </c>
      <c r="C636" s="1">
        <v>19</v>
      </c>
      <c r="E636" s="44">
        <v>7912</v>
      </c>
    </row>
    <row r="637" spans="1:5" ht="12.75" customHeight="1" hidden="1">
      <c r="A637" s="1">
        <v>601</v>
      </c>
      <c r="B637" s="1" t="s">
        <v>694</v>
      </c>
      <c r="C637" s="1">
        <v>19</v>
      </c>
      <c r="E637" s="44">
        <v>7990</v>
      </c>
    </row>
    <row r="638" spans="1:5" ht="12.75" customHeight="1" hidden="1">
      <c r="A638" s="1">
        <v>602</v>
      </c>
      <c r="B638" s="1" t="s">
        <v>695</v>
      </c>
      <c r="C638" s="1">
        <v>19</v>
      </c>
      <c r="E638" s="44">
        <v>8010</v>
      </c>
    </row>
    <row r="639" spans="1:5" ht="12.75" customHeight="1" hidden="1">
      <c r="A639" s="1">
        <v>603</v>
      </c>
      <c r="B639" s="1" t="s">
        <v>696</v>
      </c>
      <c r="C639" s="1">
        <v>20</v>
      </c>
      <c r="E639" s="44">
        <v>8020</v>
      </c>
    </row>
    <row r="640" spans="1:5" ht="12.75" customHeight="1" hidden="1">
      <c r="A640" s="1">
        <v>604</v>
      </c>
      <c r="B640" s="1" t="s">
        <v>697</v>
      </c>
      <c r="C640" s="1">
        <v>20</v>
      </c>
      <c r="E640" s="44">
        <v>8030</v>
      </c>
    </row>
    <row r="641" spans="1:5" ht="12.75" customHeight="1" hidden="1">
      <c r="A641" s="1">
        <v>605</v>
      </c>
      <c r="B641" s="1" t="s">
        <v>698</v>
      </c>
      <c r="C641" s="1">
        <v>20</v>
      </c>
      <c r="E641" s="44">
        <v>8110</v>
      </c>
    </row>
    <row r="642" spans="1:5" ht="12.75" customHeight="1" hidden="1">
      <c r="A642" s="1">
        <v>606</v>
      </c>
      <c r="B642" s="1" t="s">
        <v>699</v>
      </c>
      <c r="C642" s="1">
        <v>20</v>
      </c>
      <c r="E642" s="44">
        <v>8121</v>
      </c>
    </row>
    <row r="643" spans="1:5" ht="12.75" customHeight="1" hidden="1">
      <c r="A643" s="1">
        <v>607</v>
      </c>
      <c r="B643" s="1" t="s">
        <v>700</v>
      </c>
      <c r="C643" s="1">
        <v>20</v>
      </c>
      <c r="E643" s="44">
        <v>8122</v>
      </c>
    </row>
    <row r="644" spans="1:5" ht="12.75" customHeight="1" hidden="1">
      <c r="A644" s="1">
        <v>608</v>
      </c>
      <c r="B644" s="1" t="s">
        <v>701</v>
      </c>
      <c r="C644" s="1">
        <v>20</v>
      </c>
      <c r="E644" s="44">
        <v>8129</v>
      </c>
    </row>
    <row r="645" spans="1:5" ht="12.75" customHeight="1" hidden="1">
      <c r="A645" s="1">
        <v>609</v>
      </c>
      <c r="B645" s="1" t="s">
        <v>702</v>
      </c>
      <c r="C645" s="1">
        <v>14</v>
      </c>
      <c r="E645" s="44">
        <v>8130</v>
      </c>
    </row>
    <row r="646" spans="1:5" ht="12.75" customHeight="1" hidden="1">
      <c r="A646" s="1">
        <v>610</v>
      </c>
      <c r="B646" s="1" t="s">
        <v>703</v>
      </c>
      <c r="C646" s="1">
        <v>16</v>
      </c>
      <c r="E646" s="44">
        <v>8211</v>
      </c>
    </row>
    <row r="647" spans="1:5" ht="12.75" customHeight="1" hidden="1">
      <c r="A647" s="1">
        <v>612</v>
      </c>
      <c r="B647" s="1" t="s">
        <v>704</v>
      </c>
      <c r="C647" s="1">
        <v>16</v>
      </c>
      <c r="E647" s="44">
        <v>8219</v>
      </c>
    </row>
    <row r="648" spans="1:5" ht="12.75" customHeight="1" hidden="1">
      <c r="A648" s="1">
        <v>614</v>
      </c>
      <c r="B648" s="1" t="s">
        <v>705</v>
      </c>
      <c r="C648" s="1">
        <v>14</v>
      </c>
      <c r="E648" s="44">
        <v>8220</v>
      </c>
    </row>
    <row r="649" spans="1:5" ht="12.75" customHeight="1" hidden="1">
      <c r="A649" s="1">
        <v>616</v>
      </c>
      <c r="B649" s="1" t="s">
        <v>706</v>
      </c>
      <c r="C649" s="1">
        <v>6</v>
      </c>
      <c r="E649" s="44">
        <v>8230</v>
      </c>
    </row>
    <row r="650" spans="1:5" ht="12.75" customHeight="1" hidden="1">
      <c r="A650" s="1">
        <v>617</v>
      </c>
      <c r="B650" s="1" t="s">
        <v>707</v>
      </c>
      <c r="C650" s="1">
        <v>15</v>
      </c>
      <c r="E650" s="44">
        <v>8291</v>
      </c>
    </row>
    <row r="651" spans="1:5" ht="12.75" customHeight="1" hidden="1">
      <c r="A651" s="1">
        <v>618</v>
      </c>
      <c r="B651" s="1" t="s">
        <v>708</v>
      </c>
      <c r="C651" s="1">
        <v>6</v>
      </c>
      <c r="E651" s="44">
        <v>8292</v>
      </c>
    </row>
    <row r="652" spans="1:5" ht="12.75" customHeight="1" hidden="1">
      <c r="A652" s="1">
        <v>619</v>
      </c>
      <c r="B652" s="1" t="s">
        <v>709</v>
      </c>
      <c r="C652" s="1">
        <v>18</v>
      </c>
      <c r="E652" s="44">
        <v>8299</v>
      </c>
    </row>
    <row r="653" spans="1:5" ht="12.75" customHeight="1" hidden="1">
      <c r="A653" s="1">
        <v>620</v>
      </c>
      <c r="B653" s="1" t="s">
        <v>710</v>
      </c>
      <c r="C653" s="1">
        <v>20</v>
      </c>
      <c r="E653" s="44">
        <v>8411</v>
      </c>
    </row>
    <row r="654" spans="1:5" ht="12.75" customHeight="1" hidden="1">
      <c r="A654" s="1">
        <v>621</v>
      </c>
      <c r="B654" s="1" t="s">
        <v>711</v>
      </c>
      <c r="C654" s="1">
        <v>15</v>
      </c>
      <c r="E654" s="44">
        <v>8412</v>
      </c>
    </row>
    <row r="655" spans="1:5" ht="12.75" customHeight="1" hidden="1">
      <c r="A655" s="1">
        <v>622</v>
      </c>
      <c r="B655" s="1" t="s">
        <v>712</v>
      </c>
      <c r="C655" s="1">
        <v>13</v>
      </c>
      <c r="E655" s="44">
        <v>8413</v>
      </c>
    </row>
    <row r="656" spans="1:5" ht="12.75" customHeight="1" hidden="1">
      <c r="A656" s="1">
        <v>623</v>
      </c>
      <c r="B656" s="1" t="s">
        <v>713</v>
      </c>
      <c r="C656" s="1">
        <v>4</v>
      </c>
      <c r="E656" s="44">
        <v>8421</v>
      </c>
    </row>
    <row r="657" spans="1:5" ht="12.75" customHeight="1" hidden="1">
      <c r="A657" s="1">
        <v>624</v>
      </c>
      <c r="B657" s="1" t="s">
        <v>714</v>
      </c>
      <c r="C657" s="1">
        <v>8</v>
      </c>
      <c r="E657" s="44">
        <v>8422</v>
      </c>
    </row>
    <row r="658" spans="1:5" ht="12.75" customHeight="1" hidden="1">
      <c r="A658" s="1">
        <v>625</v>
      </c>
      <c r="B658" s="1" t="s">
        <v>715</v>
      </c>
      <c r="C658" s="1">
        <v>13</v>
      </c>
      <c r="E658" s="44">
        <v>8423</v>
      </c>
    </row>
    <row r="659" spans="1:5" ht="12.75" customHeight="1" hidden="1">
      <c r="A659" s="1">
        <v>626</v>
      </c>
      <c r="B659" s="1" t="s">
        <v>716</v>
      </c>
      <c r="C659" s="1">
        <v>15</v>
      </c>
      <c r="E659" s="44">
        <v>8424</v>
      </c>
    </row>
    <row r="660" spans="1:5" ht="12.75" customHeight="1" hidden="1">
      <c r="A660" s="1">
        <v>628</v>
      </c>
      <c r="B660" s="1" t="s">
        <v>717</v>
      </c>
      <c r="C660" s="1">
        <v>16</v>
      </c>
      <c r="E660" s="44">
        <v>8425</v>
      </c>
    </row>
    <row r="661" spans="1:5" ht="12.75" customHeight="1" hidden="1">
      <c r="A661" s="1">
        <v>629</v>
      </c>
      <c r="B661" s="1" t="s">
        <v>718</v>
      </c>
      <c r="C661" s="1">
        <v>18</v>
      </c>
      <c r="E661" s="44">
        <v>8430</v>
      </c>
    </row>
    <row r="662" spans="1:5" ht="12.75" customHeight="1" hidden="1">
      <c r="A662" s="1">
        <v>631</v>
      </c>
      <c r="B662" s="1" t="s">
        <v>719</v>
      </c>
      <c r="C662" s="1">
        <v>18</v>
      </c>
      <c r="E662" s="44">
        <v>8510</v>
      </c>
    </row>
    <row r="663" spans="1:5" ht="12.75" customHeight="1" hidden="1">
      <c r="A663" s="1">
        <v>710</v>
      </c>
      <c r="B663" s="1" t="s">
        <v>720</v>
      </c>
      <c r="C663" s="1">
        <v>1</v>
      </c>
      <c r="E663" s="44">
        <v>8520</v>
      </c>
    </row>
    <row r="664" spans="5:5" ht="12.75" customHeight="1" hidden="1">
      <c r="E664" s="44">
        <v>8531</v>
      </c>
    </row>
    <row r="665" spans="5:5" ht="12.75" customHeight="1" hidden="1">
      <c r="E665" s="44">
        <v>8532</v>
      </c>
    </row>
    <row r="666" spans="1:5" ht="12.75" customHeight="1" hidden="1">
      <c r="A666" s="1">
        <v>0</v>
      </c>
      <c r="B666" s="1" t="s">
        <v>721</v>
      </c>
      <c r="E666" s="44">
        <v>8541</v>
      </c>
    </row>
    <row r="667" spans="1:5" ht="12.75" customHeight="1" hidden="1">
      <c r="A667" s="1">
        <v>10</v>
      </c>
      <c r="B667" s="1" t="s">
        <v>722</v>
      </c>
      <c r="E667" s="44">
        <v>8542</v>
      </c>
    </row>
    <row r="668" spans="1:5" ht="12.75" customHeight="1" hidden="1">
      <c r="A668" s="1">
        <v>12</v>
      </c>
      <c r="B668" s="1" t="s">
        <v>723</v>
      </c>
      <c r="E668" s="44">
        <v>8551</v>
      </c>
    </row>
    <row r="669" spans="1:5" ht="12.75" customHeight="1" hidden="1">
      <c r="A669" s="1">
        <v>15</v>
      </c>
      <c r="B669" s="1" t="s">
        <v>724</v>
      </c>
      <c r="E669" s="44">
        <v>8552</v>
      </c>
    </row>
    <row r="670" spans="1:5" ht="12.75" customHeight="1" hidden="1">
      <c r="A670" s="1">
        <v>17</v>
      </c>
      <c r="B670" s="1" t="s">
        <v>725</v>
      </c>
      <c r="E670" s="44">
        <v>8553</v>
      </c>
    </row>
    <row r="671" spans="1:5" ht="12.75" customHeight="1" hidden="1">
      <c r="A671" s="1">
        <v>18</v>
      </c>
      <c r="B671" s="1" t="s">
        <v>726</v>
      </c>
      <c r="E671" s="44">
        <v>8559</v>
      </c>
    </row>
    <row r="672" spans="1:5" ht="12.75" customHeight="1" hidden="1">
      <c r="A672" s="1">
        <v>20</v>
      </c>
      <c r="B672" s="1" t="s">
        <v>727</v>
      </c>
      <c r="E672" s="44">
        <v>8560</v>
      </c>
    </row>
    <row r="673" spans="1:5" ht="12.75" customHeight="1" hidden="1">
      <c r="A673" s="1">
        <v>25</v>
      </c>
      <c r="B673" s="1" t="s">
        <v>728</v>
      </c>
      <c r="E673" s="44">
        <v>8610</v>
      </c>
    </row>
    <row r="674" spans="1:5" ht="12.75" customHeight="1" hidden="1">
      <c r="A674" s="1">
        <v>27</v>
      </c>
      <c r="B674" s="1" t="s">
        <v>729</v>
      </c>
      <c r="E674" s="44">
        <v>8621</v>
      </c>
    </row>
    <row r="675" spans="1:5" ht="12.75" customHeight="1" hidden="1">
      <c r="A675" s="1">
        <v>28</v>
      </c>
      <c r="B675" s="1" t="s">
        <v>730</v>
      </c>
      <c r="E675" s="44">
        <v>8622</v>
      </c>
    </row>
    <row r="676" spans="1:5" ht="12.75" customHeight="1" hidden="1">
      <c r="A676" s="1">
        <v>30</v>
      </c>
      <c r="B676" s="1" t="s">
        <v>731</v>
      </c>
      <c r="E676" s="44">
        <v>8623</v>
      </c>
    </row>
    <row r="677" spans="1:5" ht="12.75" customHeight="1" hidden="1">
      <c r="A677" s="1">
        <v>32</v>
      </c>
      <c r="B677" s="1" t="s">
        <v>732</v>
      </c>
      <c r="E677" s="44">
        <v>8690</v>
      </c>
    </row>
    <row r="678" spans="1:5" ht="12.75" customHeight="1" hidden="1">
      <c r="A678" s="1">
        <v>33</v>
      </c>
      <c r="B678" s="1" t="s">
        <v>733</v>
      </c>
      <c r="E678" s="44">
        <v>8710</v>
      </c>
    </row>
    <row r="679" spans="1:5" ht="12.75" customHeight="1" hidden="1">
      <c r="A679" s="1">
        <v>34</v>
      </c>
      <c r="B679" s="1" t="s">
        <v>734</v>
      </c>
      <c r="E679" s="44">
        <v>8720</v>
      </c>
    </row>
    <row r="680" spans="1:5" ht="12.75" customHeight="1" hidden="1">
      <c r="A680" s="1">
        <v>36</v>
      </c>
      <c r="B680" s="1" t="s">
        <v>735</v>
      </c>
      <c r="E680" s="44">
        <v>8730</v>
      </c>
    </row>
    <row r="681" spans="1:5" ht="12.75" customHeight="1" hidden="1">
      <c r="A681" s="1">
        <v>40</v>
      </c>
      <c r="B681" s="1" t="s">
        <v>736</v>
      </c>
      <c r="E681" s="44">
        <v>8790</v>
      </c>
    </row>
    <row r="682" spans="1:5" ht="12.75" customHeight="1" hidden="1">
      <c r="A682" s="1">
        <v>41</v>
      </c>
      <c r="B682" s="1" t="s">
        <v>737</v>
      </c>
      <c r="E682" s="44">
        <v>8810</v>
      </c>
    </row>
    <row r="683" spans="1:5" ht="12.75" customHeight="1" hidden="1">
      <c r="A683" s="1">
        <v>48</v>
      </c>
      <c r="B683" s="1" t="s">
        <v>738</v>
      </c>
      <c r="E683" s="44">
        <v>8891</v>
      </c>
    </row>
    <row r="684" spans="1:5" ht="12.75" customHeight="1" hidden="1">
      <c r="A684" s="1">
        <v>49</v>
      </c>
      <c r="B684" s="1" t="s">
        <v>739</v>
      </c>
      <c r="E684" s="44">
        <v>8899</v>
      </c>
    </row>
    <row r="685" spans="1:5" ht="12.75" customHeight="1" hidden="1">
      <c r="A685" s="1">
        <v>52</v>
      </c>
      <c r="B685" s="1" t="s">
        <v>740</v>
      </c>
      <c r="E685" s="44">
        <v>9001</v>
      </c>
    </row>
    <row r="686" spans="1:5" ht="12.75" customHeight="1" hidden="1">
      <c r="A686" s="1">
        <v>54</v>
      </c>
      <c r="B686" s="1" t="s">
        <v>741</v>
      </c>
      <c r="E686" s="44">
        <v>9002</v>
      </c>
    </row>
    <row r="687" spans="1:5" ht="12.75" customHeight="1" hidden="1">
      <c r="A687" s="1">
        <v>55</v>
      </c>
      <c r="B687" s="1" t="s">
        <v>742</v>
      </c>
      <c r="E687" s="44">
        <v>9003</v>
      </c>
    </row>
    <row r="688" spans="1:5" ht="12.75" customHeight="1" hidden="1">
      <c r="A688" s="1">
        <v>60</v>
      </c>
      <c r="B688" s="1" t="s">
        <v>743</v>
      </c>
      <c r="E688" s="44">
        <v>9004</v>
      </c>
    </row>
    <row r="689" spans="1:5" ht="12.75" customHeight="1" hidden="1">
      <c r="A689" s="1">
        <v>61</v>
      </c>
      <c r="B689" s="1" t="s">
        <v>744</v>
      </c>
      <c r="E689" s="44">
        <v>9101</v>
      </c>
    </row>
    <row r="690" spans="1:5" ht="12.75" customHeight="1" hidden="1">
      <c r="A690" s="1">
        <v>65</v>
      </c>
      <c r="B690" s="1" t="s">
        <v>745</v>
      </c>
      <c r="E690" s="44">
        <v>9102</v>
      </c>
    </row>
    <row r="691" spans="1:5" ht="12.75" customHeight="1" hidden="1">
      <c r="A691" s="1">
        <v>76</v>
      </c>
      <c r="B691" s="1" t="s">
        <v>746</v>
      </c>
      <c r="E691" s="44">
        <v>9103</v>
      </c>
    </row>
    <row r="692" spans="1:5" ht="12.75" customHeight="1" hidden="1">
      <c r="A692" s="1">
        <v>77</v>
      </c>
      <c r="B692" s="1" t="s">
        <v>747</v>
      </c>
      <c r="E692" s="44">
        <v>9104</v>
      </c>
    </row>
    <row r="693" spans="1:5" ht="12.75" customHeight="1" hidden="1">
      <c r="A693" s="1">
        <v>80</v>
      </c>
      <c r="B693" s="1" t="s">
        <v>748</v>
      </c>
      <c r="E693" s="44">
        <v>9200</v>
      </c>
    </row>
    <row r="694" spans="1:5" ht="12.75" customHeight="1" hidden="1">
      <c r="A694" s="1">
        <v>86</v>
      </c>
      <c r="B694" s="1" t="s">
        <v>749</v>
      </c>
      <c r="E694" s="44">
        <v>9311</v>
      </c>
    </row>
    <row r="695" spans="1:5" ht="12.75" customHeight="1" hidden="1">
      <c r="A695" s="1">
        <v>90</v>
      </c>
      <c r="B695" s="1" t="s">
        <v>750</v>
      </c>
      <c r="E695" s="44">
        <v>9312</v>
      </c>
    </row>
    <row r="696" spans="1:5" ht="12.75" customHeight="1" hidden="1">
      <c r="A696" s="1">
        <v>95</v>
      </c>
      <c r="B696" s="1" t="s">
        <v>751</v>
      </c>
      <c r="E696" s="44">
        <v>9313</v>
      </c>
    </row>
    <row r="697" spans="1:5" ht="12.75" customHeight="1" hidden="1">
      <c r="A697" s="1">
        <v>96</v>
      </c>
      <c r="B697" s="1" t="s">
        <v>752</v>
      </c>
      <c r="E697" s="44">
        <v>9319</v>
      </c>
    </row>
    <row r="698" spans="1:5" ht="12.75" customHeight="1" hidden="1">
      <c r="A698" s="1">
        <v>102</v>
      </c>
      <c r="B698" s="1" t="s">
        <v>753</v>
      </c>
      <c r="E698" s="44">
        <v>9321</v>
      </c>
    </row>
    <row r="699" spans="1:5" ht="12.75" customHeight="1" hidden="1">
      <c r="A699" s="1">
        <v>106</v>
      </c>
      <c r="B699" s="1" t="s">
        <v>754</v>
      </c>
      <c r="E699" s="44">
        <v>9329</v>
      </c>
    </row>
    <row r="700" spans="1:5" ht="12.75" customHeight="1" hidden="1">
      <c r="A700" s="1">
        <v>110</v>
      </c>
      <c r="B700" s="1" t="s">
        <v>755</v>
      </c>
      <c r="E700" s="44">
        <v>9411</v>
      </c>
    </row>
    <row r="701" spans="1:5" ht="12.75" customHeight="1" hidden="1">
      <c r="A701" s="1">
        <v>120</v>
      </c>
      <c r="B701" s="1" t="s">
        <v>756</v>
      </c>
      <c r="E701" s="44">
        <v>9412</v>
      </c>
    </row>
    <row r="702" spans="1:5" ht="12.75" customHeight="1" hidden="1">
      <c r="A702" s="1">
        <v>121</v>
      </c>
      <c r="B702" s="1" t="s">
        <v>757</v>
      </c>
      <c r="E702" s="44">
        <v>9420</v>
      </c>
    </row>
    <row r="703" spans="1:5" ht="12.75" customHeight="1" hidden="1">
      <c r="A703" s="1">
        <v>122</v>
      </c>
      <c r="B703" s="1" t="s">
        <v>758</v>
      </c>
      <c r="E703" s="44">
        <v>9491</v>
      </c>
    </row>
    <row r="704" spans="1:5" ht="12.75" customHeight="1" hidden="1">
      <c r="A704" s="1">
        <v>123</v>
      </c>
      <c r="B704" s="1" t="s">
        <v>759</v>
      </c>
      <c r="E704" s="44">
        <v>9492</v>
      </c>
    </row>
    <row r="705" spans="1:5" ht="12.75" customHeight="1" hidden="1">
      <c r="A705" s="1">
        <v>160</v>
      </c>
      <c r="B705" s="1" t="s">
        <v>760</v>
      </c>
      <c r="E705" s="44">
        <v>9499</v>
      </c>
    </row>
    <row r="706" spans="1:5" ht="12.75" customHeight="1" hidden="1">
      <c r="A706" s="1">
        <v>185</v>
      </c>
      <c r="B706" s="1" t="s">
        <v>761</v>
      </c>
      <c r="E706" s="44">
        <v>9511</v>
      </c>
    </row>
    <row r="707" spans="1:5" ht="12.75" customHeight="1" hidden="1">
      <c r="A707" s="1">
        <v>196</v>
      </c>
      <c r="B707" s="1" t="s">
        <v>762</v>
      </c>
      <c r="E707" s="44">
        <v>9512</v>
      </c>
    </row>
    <row r="708" spans="1:5" ht="12.75" customHeight="1" hidden="1">
      <c r="A708" s="1">
        <v>240</v>
      </c>
      <c r="B708" s="1" t="s">
        <v>763</v>
      </c>
      <c r="E708" s="44">
        <v>9521</v>
      </c>
    </row>
    <row r="709" spans="1:5" ht="12.75" customHeight="1" hidden="1">
      <c r="A709" s="1">
        <v>241</v>
      </c>
      <c r="B709" s="1" t="s">
        <v>764</v>
      </c>
      <c r="E709" s="44">
        <v>9522</v>
      </c>
    </row>
    <row r="710" spans="1:5" ht="12.75" customHeight="1" hidden="1">
      <c r="A710" s="1">
        <v>242</v>
      </c>
      <c r="B710" s="1" t="s">
        <v>765</v>
      </c>
      <c r="E710" s="44">
        <v>9523</v>
      </c>
    </row>
    <row r="711" spans="1:5" ht="12.75" customHeight="1" hidden="1">
      <c r="A711" s="1">
        <v>250</v>
      </c>
      <c r="B711" s="1" t="s">
        <v>766</v>
      </c>
      <c r="E711" s="44">
        <v>9524</v>
      </c>
    </row>
    <row r="712" spans="1:5" ht="12.75" customHeight="1" hidden="1">
      <c r="A712" s="1">
        <v>256</v>
      </c>
      <c r="B712" s="1" t="s">
        <v>767</v>
      </c>
      <c r="E712" s="44">
        <v>9525</v>
      </c>
    </row>
    <row r="713" spans="1:5" ht="12.75" customHeight="1" hidden="1">
      <c r="A713" s="1">
        <v>258</v>
      </c>
      <c r="B713" s="1" t="s">
        <v>768</v>
      </c>
      <c r="E713" s="44">
        <v>9529</v>
      </c>
    </row>
    <row r="714" spans="5:5" ht="12.75" customHeight="1" hidden="1">
      <c r="E714" s="44">
        <v>9601</v>
      </c>
    </row>
    <row r="715" spans="5:5" ht="12.75" customHeight="1" hidden="1">
      <c r="E715" s="44">
        <v>9602</v>
      </c>
    </row>
    <row r="716" spans="5:5" ht="12.75" customHeight="1" hidden="1">
      <c r="E716" s="44">
        <v>9603</v>
      </c>
    </row>
    <row r="717" spans="5:5" ht="12.75" customHeight="1" hidden="1">
      <c r="E717" s="44">
        <v>9604</v>
      </c>
    </row>
    <row r="718" spans="5:5" ht="12.75" customHeight="1" hidden="1">
      <c r="E718" s="44">
        <v>9609</v>
      </c>
    </row>
    <row r="719" spans="5:5" ht="12.75" customHeight="1" hidden="1">
      <c r="E719" s="44">
        <v>9700</v>
      </c>
    </row>
    <row r="720" spans="5:5" ht="12.75" customHeight="1" hidden="1">
      <c r="E720" s="44">
        <v>9810</v>
      </c>
    </row>
    <row r="721" spans="5:5" ht="12.75" customHeight="1" hidden="1">
      <c r="E721" s="44">
        <v>9820</v>
      </c>
    </row>
    <row r="722" spans="5:5" ht="12.75" customHeight="1" hidden="1">
      <c r="E722" s="44">
        <v>9900</v>
      </c>
    </row>
  </sheetData>
  <sheetProtection password="C79A" sheet="1" objects="1" scenarios="1"/>
  <mergeCells count="62">
    <mergeCell ref="J61:K61"/>
    <mergeCell ref="A43:A46"/>
    <mergeCell ref="A56:A59"/>
    <mergeCell ref="B46:H46"/>
    <mergeCell ref="B56:H56"/>
    <mergeCell ref="B45:H45"/>
    <mergeCell ref="B44:H44"/>
    <mergeCell ref="B54:H54"/>
    <mergeCell ref="B55:H55"/>
    <mergeCell ref="A52:A55"/>
    <mergeCell ref="B47:H47"/>
    <mergeCell ref="B48:H48"/>
    <mergeCell ref="B49:H49"/>
    <mergeCell ref="B53:H53"/>
    <mergeCell ref="B52:H52"/>
    <mergeCell ref="B51:H51"/>
    <mergeCell ref="B43:H43"/>
    <mergeCell ref="B39:H39"/>
    <mergeCell ref="B58:H58"/>
    <mergeCell ref="B59:H59"/>
    <mergeCell ref="C22:K22"/>
    <mergeCell ref="H25:K25"/>
    <mergeCell ref="D24:F24"/>
    <mergeCell ref="C25:D25"/>
    <mergeCell ref="C29:D29"/>
    <mergeCell ref="H35:K35"/>
    <mergeCell ref="A39:A42"/>
    <mergeCell ref="A47:A51"/>
    <mergeCell ref="A63:D63"/>
    <mergeCell ref="H63:K63"/>
    <mergeCell ref="B10:I10"/>
    <mergeCell ref="C16:K16"/>
    <mergeCell ref="B40:H40"/>
    <mergeCell ref="B57:H57"/>
    <mergeCell ref="B41:H41"/>
    <mergeCell ref="B42:H42"/>
    <mergeCell ref="A5:K5"/>
    <mergeCell ref="J6:K6"/>
    <mergeCell ref="A1:B1"/>
    <mergeCell ref="B50:H50"/>
    <mergeCell ref="H27:I27"/>
    <mergeCell ref="B38:H38"/>
    <mergeCell ref="H31:K31"/>
    <mergeCell ref="C33:D33"/>
    <mergeCell ref="B14:G14"/>
    <mergeCell ref="C8:H8"/>
    <mergeCell ref="D6:E6"/>
    <mergeCell ref="H33:K33"/>
    <mergeCell ref="H29:K29"/>
    <mergeCell ref="C31:D31"/>
    <mergeCell ref="C27:D27"/>
    <mergeCell ref="A25:A33"/>
    <mergeCell ref="J8:K8"/>
    <mergeCell ref="C18:K18"/>
    <mergeCell ref="C20:K20"/>
    <mergeCell ref="J1:K1"/>
    <mergeCell ref="G1:I1"/>
    <mergeCell ref="E1:F1"/>
    <mergeCell ref="C1:D1"/>
    <mergeCell ref="J2:K2"/>
    <mergeCell ref="A4:K4"/>
    <mergeCell ref="C12:G12"/>
  </mergeCells>
  <conditionalFormatting sqref="E33 E27 E29 E31 E25">
    <cfRule type="cellIs" priority="1" dxfId="26" operator="notEqual" stopIfTrue="1">
      <formula>"Nema"</formula>
    </cfRule>
  </conditionalFormatting>
  <conditionalFormatting sqref="H35:K35">
    <cfRule type="cellIs" priority="2" dxfId="27" operator="equal" stopIfTrue="1">
      <formula>"Izvještaj nema pogrešaka"</formula>
    </cfRule>
    <cfRule type="cellIs" priority="3" dxfId="28" operator="equal" stopIfTrue="1">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2)"/>
    <hyperlink ref="C27:D27" location="Bil!B4" tooltip="Radni list za popunajvanje BIL obrasca" display="BIL (VP 152)"/>
    <hyperlink ref="E33" location="Kont!A241" tooltip="Kontrole obrasca Obveze" display="Kont!A241"/>
  </hyperlinks>
  <printOptions horizontalCentered="1"/>
  <pageMargins left="0.393700787401575" right="0.393700787401575" top="0.590551181102362" bottom="0.78740157480315" header="0.551181102362205" footer="0.590551181102362"/>
  <pageSetup horizontalDpi="1200" verticalDpi="1200" orientation="portrait" paperSize="9" scale="77" r:id="rId3"/>
  <headerFooter alignWithMargins="0"/>
  <ignoredErrors>
    <ignoredError sqref="H2" evalError="1" calculatedColumn="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4"/>
  <dimension ref="A1:G998"/>
  <sheetViews>
    <sheetView showGridLines="0" showRowColHeaders="0" workbookViewId="0" topLeftCell="A1">
      <pane ySplit="1" topLeftCell="A237" activePane="bottomLeft" state="frozen"/>
      <selection pane="topLeft" activeCell="A1" sqref="A1"/>
      <selection pane="bottomLeft" activeCell="D246" sqref="D246"/>
    </sheetView>
  </sheetViews>
  <sheetFormatPr defaultColWidth="0" defaultRowHeight="12" zeroHeight="1"/>
  <cols>
    <col min="1" max="1" width="9" style="287" customWidth="1"/>
    <col min="2" max="2" width="70.7142857142857" style="287" customWidth="1"/>
    <col min="3" max="3" width="4.28571428571429" style="287" customWidth="1"/>
    <col min="4" max="5" width="14.7142857142857" style="287" customWidth="1"/>
    <col min="6" max="6" width="6.85714285714286" style="287" customWidth="1"/>
    <col min="7" max="7" width="0.857142857142857" style="303" customWidth="1"/>
    <col min="8" max="248" width="6.71428571428571" style="288" hidden="1" customWidth="1"/>
    <col min="249" max="16384" width="0" style="288" hidden="1"/>
  </cols>
  <sheetData>
    <row r="1" spans="1:6" s="18" customFormat="1" ht="20.1" customHeight="1" thickBot="1">
      <c r="A1" s="409" t="s">
        <v>769</v>
      </c>
      <c r="B1" s="410"/>
      <c r="C1" s="413" t="s">
        <v>770</v>
      </c>
      <c r="D1" s="414"/>
      <c r="E1" s="414"/>
      <c r="F1" s="414"/>
    </row>
    <row r="2" spans="1:6" s="23" customFormat="1" ht="39.95" customHeight="1" thickBot="1">
      <c r="A2" s="415" t="s">
        <v>771</v>
      </c>
      <c r="B2" s="408"/>
      <c r="C2" s="408"/>
      <c r="D2" s="416"/>
      <c r="E2" s="411" t="s">
        <v>772</v>
      </c>
      <c r="F2" s="412"/>
    </row>
    <row r="3" spans="1:6" s="279" customFormat="1" ht="30" customHeight="1">
      <c r="A3" s="407" t="str">
        <f>"za razdoblje "&amp;IF(RefStr!K10="","________________",TEXT(RefStr!K10,"d.mmmm yyyy.")&amp;" do "&amp;IF(RefStr!K12="","______________",TEXT(RefStr!K12,"d. mmmm yyyy.")))</f>
        <v>za razdoblje 1.siječanj 2018. do 31. prosinac 2018.</v>
      </c>
      <c r="B3" s="408"/>
      <c r="C3" s="408"/>
      <c r="D3" s="408"/>
      <c r="E3" s="56"/>
      <c r="F3" s="56"/>
    </row>
    <row r="4" spans="1:6" s="23" customFormat="1" ht="15" customHeight="1">
      <c r="A4" s="36" t="s">
        <v>773</v>
      </c>
      <c r="B4" s="402" t="str">
        <f>"RKP: "&amp;IF(RefStr!B6&lt;&gt;"",TEXT(INT(VALUE(RefStr!B6)),"00000"),"_____"&amp;",  "&amp;"MB: "&amp;IF(RefStr!B8&lt;&gt;"",TEXT(INT(VALUE(RefStr!B8)),"00000000"),"________")&amp;"  OIB: "&amp;IF(RefStr!K14&lt;&gt;"",RefStr!K14,"___________"))</f>
        <v>RKP: 30592</v>
      </c>
      <c r="C4" s="403"/>
      <c r="D4" s="403"/>
      <c r="E4" s="404">
        <f>SUM(Skriveni!G2:G976)</f>
        <v>1528276831.9729998</v>
      </c>
      <c r="F4" s="405"/>
    </row>
    <row r="5" spans="2:6" s="23" customFormat="1" ht="15" customHeight="1">
      <c r="B5" s="402" t="str">
        <f>"Naziv: "&amp;IF(RefStr!B10&lt;&gt;"",RefStr!B10,"_______________________________________")</f>
        <v>Naziv: OPĆINA DUGOPOLJE</v>
      </c>
      <c r="C5" s="403"/>
      <c r="D5" s="403"/>
      <c r="E5" s="406" t="s">
        <v>774</v>
      </c>
      <c r="F5" s="406"/>
    </row>
    <row r="6" spans="1:6" s="23" customFormat="1" ht="15" customHeight="1">
      <c r="A6" s="24"/>
      <c r="B6" s="420" t="str">
        <f>"Razina: "&amp;RefStr!B16&amp;", Razdjel: "&amp;TEXT(INT(VALUE(RefStr!B20)),"000")</f>
        <v>Razina: 22, Razdjel: 000</v>
      </c>
      <c r="C6" s="421"/>
      <c r="D6" s="421"/>
      <c r="E6" s="421"/>
      <c r="F6" s="421"/>
    </row>
    <row r="7" spans="1:6" s="23" customFormat="1" ht="15" customHeight="1">
      <c r="A7" s="24"/>
      <c r="B7" s="420" t="str">
        <f>"Djelatnost: "&amp;RefStr!B18&amp;" "&amp;RefStr!C18</f>
        <v>Djelatnost: 8411 Opće djelatnosti javne uprave</v>
      </c>
      <c r="C7" s="421"/>
      <c r="D7" s="421"/>
      <c r="E7" s="421"/>
      <c r="F7" s="421"/>
    </row>
    <row r="8" spans="1:6" s="23" customFormat="1" ht="14.25" customHeight="1">
      <c r="A8" s="25"/>
      <c r="B8" s="25"/>
      <c r="C8" s="25"/>
      <c r="F8" s="282" t="s">
        <v>775</v>
      </c>
    </row>
    <row r="9" spans="1:7" ht="45.95" customHeight="1">
      <c r="A9" s="318" t="s">
        <v>776</v>
      </c>
      <c r="B9" s="319" t="s">
        <v>777</v>
      </c>
      <c r="C9" s="319" t="s">
        <v>1</v>
      </c>
      <c r="D9" s="320" t="s">
        <v>778</v>
      </c>
      <c r="E9" s="320" t="s">
        <v>779</v>
      </c>
      <c r="F9" s="292" t="s">
        <v>780</v>
      </c>
      <c r="G9" s="288"/>
    </row>
    <row r="10" spans="1:7" ht="12">
      <c r="A10" s="321">
        <v>1</v>
      </c>
      <c r="B10" s="322">
        <v>2</v>
      </c>
      <c r="C10" s="323">
        <v>3</v>
      </c>
      <c r="D10" s="324">
        <v>4</v>
      </c>
      <c r="E10" s="324">
        <v>5</v>
      </c>
      <c r="F10" s="325">
        <v>6</v>
      </c>
      <c r="G10" s="288"/>
    </row>
    <row r="11" spans="1:6" s="8" customFormat="1" ht="15" customHeight="1">
      <c r="A11" s="418" t="s">
        <v>781</v>
      </c>
      <c r="B11" s="419"/>
      <c r="C11" s="339"/>
      <c r="D11" s="143"/>
      <c r="E11" s="143"/>
      <c r="F11" s="144"/>
    </row>
    <row r="12" spans="1:6" s="8" customFormat="1" ht="12">
      <c r="A12" s="145">
        <v>6</v>
      </c>
      <c r="B12" s="146" t="s">
        <v>782</v>
      </c>
      <c r="C12" s="335">
        <v>1</v>
      </c>
      <c r="D12" s="147">
        <f>D13+D50+D56+D85+D116+D134+D141+D147</f>
        <v>25704280</v>
      </c>
      <c r="E12" s="147">
        <f>E13+E50+E56+E85+E116+E134+E141+E147</f>
        <v>27637489</v>
      </c>
      <c r="F12" s="148">
        <f>IF(D12&lt;&gt;0,IF(E12/D12&gt;=100,"&gt;&gt;100",E12/D12*100),"-")</f>
        <v>107.52096148968187</v>
      </c>
    </row>
    <row r="13" spans="1:6" s="8" customFormat="1" ht="12">
      <c r="A13" s="145">
        <v>61</v>
      </c>
      <c r="B13" s="146" t="s">
        <v>783</v>
      </c>
      <c r="C13" s="335">
        <v>2</v>
      </c>
      <c r="D13" s="147">
        <f>D14+D23+D29+D35+D43+D46</f>
        <v>4899097</v>
      </c>
      <c r="E13" s="147">
        <f>E14+E23+E29+E35+E43+E46</f>
        <v>6847317</v>
      </c>
      <c r="F13" s="148">
        <f>IF(D13&lt;&gt;0,IF(E13/D13&gt;=100,"&gt;&gt;100",E13/D13*100),"-")</f>
        <v>139.76692031204934</v>
      </c>
    </row>
    <row r="14" spans="1:6" s="8" customFormat="1" ht="12">
      <c r="A14" s="145">
        <v>611</v>
      </c>
      <c r="B14" s="146" t="s">
        <v>784</v>
      </c>
      <c r="C14" s="335">
        <v>3</v>
      </c>
      <c r="D14" s="147">
        <f>SUM(D15:D20)-D21-D22</f>
        <v>3521190</v>
      </c>
      <c r="E14" s="147">
        <f>SUM(E15:E20)-E21-E22</f>
        <v>5897965</v>
      </c>
      <c r="F14" s="148">
        <f t="shared" si="0" ref="F14:F77">IF(D14&lt;&gt;0,IF(E14/D14&gt;=100,"&gt;&gt;100",E14/D14*100),"-")</f>
        <v>167.49919771440904</v>
      </c>
    </row>
    <row r="15" spans="1:6" s="8" customFormat="1" ht="12">
      <c r="A15" s="145">
        <v>6111</v>
      </c>
      <c r="B15" s="146" t="s">
        <v>785</v>
      </c>
      <c r="C15" s="335">
        <v>4</v>
      </c>
      <c r="D15" s="149">
        <v>3521190</v>
      </c>
      <c r="E15" s="149">
        <v>5897965</v>
      </c>
      <c r="F15" s="148">
        <f>IF(D15&lt;&gt;0,IF(E15/D15&gt;=100,"&gt;&gt;100",E15/D15*100),"-")</f>
        <v>167.49919771440904</v>
      </c>
    </row>
    <row r="16" spans="1:6" s="8" customFormat="1" ht="12">
      <c r="A16" s="145">
        <v>6112</v>
      </c>
      <c r="B16" s="146" t="s">
        <v>786</v>
      </c>
      <c r="C16" s="335">
        <v>5</v>
      </c>
      <c r="D16" s="149">
        <v>0</v>
      </c>
      <c r="E16" s="149">
        <v>0</v>
      </c>
      <c r="F16" s="148" t="str">
        <f>IF(D16&lt;&gt;0,IF(E16/D16&gt;=100,"&gt;&gt;100",E16/D16*100),"-")</f>
        <v>-</v>
      </c>
    </row>
    <row r="17" spans="1:6" s="8" customFormat="1" ht="12">
      <c r="A17" s="145">
        <v>6113</v>
      </c>
      <c r="B17" s="146" t="s">
        <v>787</v>
      </c>
      <c r="C17" s="335">
        <v>6</v>
      </c>
      <c r="D17" s="149">
        <v>0</v>
      </c>
      <c r="E17" s="149">
        <v>0</v>
      </c>
      <c r="F17" s="148" t="str">
        <f>IF(D17&lt;&gt;0,IF(E17/D17&gt;=100,"&gt;&gt;100",E17/D17*100),"-")</f>
        <v>-</v>
      </c>
    </row>
    <row r="18" spans="1:6" s="8" customFormat="1" ht="12">
      <c r="A18" s="145">
        <v>6114</v>
      </c>
      <c r="B18" s="146" t="s">
        <v>788</v>
      </c>
      <c r="C18" s="335">
        <v>7</v>
      </c>
      <c r="D18" s="149">
        <v>0</v>
      </c>
      <c r="E18" s="149">
        <v>0</v>
      </c>
      <c r="F18" s="148" t="str">
        <f>IF(D18&lt;&gt;0,IF(E18/D18&gt;=100,"&gt;&gt;100",E18/D18*100),"-")</f>
        <v>-</v>
      </c>
    </row>
    <row r="19" spans="1:6" s="8" customFormat="1" ht="12">
      <c r="A19" s="145">
        <v>6115</v>
      </c>
      <c r="B19" s="146" t="s">
        <v>789</v>
      </c>
      <c r="C19" s="335">
        <v>8</v>
      </c>
      <c r="D19" s="149">
        <v>0</v>
      </c>
      <c r="E19" s="149">
        <v>0</v>
      </c>
      <c r="F19" s="148" t="str">
        <f>IF(D19&lt;&gt;0,IF(E19/D19&gt;=100,"&gt;&gt;100",E19/D19*100),"-")</f>
        <v>-</v>
      </c>
    </row>
    <row r="20" spans="1:6" s="8" customFormat="1" ht="12">
      <c r="A20" s="145">
        <v>6116</v>
      </c>
      <c r="B20" s="146" t="s">
        <v>790</v>
      </c>
      <c r="C20" s="335">
        <v>9</v>
      </c>
      <c r="D20" s="149">
        <v>0</v>
      </c>
      <c r="E20" s="149">
        <v>0</v>
      </c>
      <c r="F20" s="148" t="str">
        <f>IF(D20&lt;&gt;0,IF(E20/D20&gt;=100,"&gt;&gt;100",E20/D20*100),"-")</f>
        <v>-</v>
      </c>
    </row>
    <row r="21" spans="1:6" s="8" customFormat="1" ht="12">
      <c r="A21" s="145">
        <v>6117</v>
      </c>
      <c r="B21" s="146" t="s">
        <v>791</v>
      </c>
      <c r="C21" s="335">
        <v>10</v>
      </c>
      <c r="D21" s="149">
        <v>0</v>
      </c>
      <c r="E21" s="149">
        <v>0</v>
      </c>
      <c r="F21" s="148" t="str">
        <f>IF(D21&lt;&gt;0,IF(E21/D21&gt;=100,"&gt;&gt;100",E21/D21*100),"-")</f>
        <v>-</v>
      </c>
    </row>
    <row r="22" spans="1:6" s="8" customFormat="1" ht="12">
      <c r="A22" s="145">
        <v>6119</v>
      </c>
      <c r="B22" s="146" t="s">
        <v>792</v>
      </c>
      <c r="C22" s="335">
        <v>11</v>
      </c>
      <c r="D22" s="149">
        <v>0</v>
      </c>
      <c r="E22" s="149">
        <v>0</v>
      </c>
      <c r="F22" s="148" t="str">
        <f>IF(D22&lt;&gt;0,IF(E22/D22&gt;=100,"&gt;&gt;100",E22/D22*100),"-")</f>
        <v>-</v>
      </c>
    </row>
    <row r="23" spans="1:6" s="8" customFormat="1" ht="12">
      <c r="A23" s="145">
        <v>612</v>
      </c>
      <c r="B23" s="146" t="s">
        <v>793</v>
      </c>
      <c r="C23" s="335">
        <v>12</v>
      </c>
      <c r="D23" s="147">
        <f>SUM(D24:D27)-D28</f>
        <v>0</v>
      </c>
      <c r="E23" s="147">
        <f>SUM(E24:E27)-E28</f>
        <v>0</v>
      </c>
      <c r="F23" s="150" t="str">
        <f>IF(D23&lt;&gt;0,IF(E23/D23&gt;=100,"&gt;&gt;100",E23/D23*100),"-")</f>
        <v>-</v>
      </c>
    </row>
    <row r="24" spans="1:6" s="8" customFormat="1" ht="12">
      <c r="A24" s="145">
        <v>6121</v>
      </c>
      <c r="B24" s="146" t="s">
        <v>794</v>
      </c>
      <c r="C24" s="335">
        <v>13</v>
      </c>
      <c r="D24" s="149">
        <v>0</v>
      </c>
      <c r="E24" s="149">
        <v>0</v>
      </c>
      <c r="F24" s="148" t="str">
        <f>IF(D24&lt;&gt;0,IF(E24/D24&gt;=100,"&gt;&gt;100",E24/D24*100),"-")</f>
        <v>-</v>
      </c>
    </row>
    <row r="25" spans="1:6" s="8" customFormat="1" ht="12">
      <c r="A25" s="145">
        <v>6122</v>
      </c>
      <c r="B25" s="146" t="s">
        <v>795</v>
      </c>
      <c r="C25" s="335">
        <v>14</v>
      </c>
      <c r="D25" s="149">
        <v>0</v>
      </c>
      <c r="E25" s="149">
        <v>0</v>
      </c>
      <c r="F25" s="148" t="str">
        <f>IF(D25&lt;&gt;0,IF(E25/D25&gt;=100,"&gt;&gt;100",E25/D25*100),"-")</f>
        <v>-</v>
      </c>
    </row>
    <row r="26" spans="1:6" s="8" customFormat="1" ht="12">
      <c r="A26" s="145">
        <v>6123</v>
      </c>
      <c r="B26" s="151" t="s">
        <v>796</v>
      </c>
      <c r="C26" s="335">
        <v>15</v>
      </c>
      <c r="D26" s="149">
        <v>0</v>
      </c>
      <c r="E26" s="149">
        <v>0</v>
      </c>
      <c r="F26" s="148" t="str">
        <f>IF(D26&lt;&gt;0,IF(E26/D26&gt;=100,"&gt;&gt;100",E26/D26*100),"-")</f>
        <v>-</v>
      </c>
    </row>
    <row r="27" spans="1:6" s="8" customFormat="1" ht="12">
      <c r="A27" s="145">
        <v>6124</v>
      </c>
      <c r="B27" s="146" t="s">
        <v>797</v>
      </c>
      <c r="C27" s="335">
        <v>16</v>
      </c>
      <c r="D27" s="149">
        <v>0</v>
      </c>
      <c r="E27" s="149">
        <v>0</v>
      </c>
      <c r="F27" s="148" t="str">
        <f>IF(D27&lt;&gt;0,IF(E27/D27&gt;=100,"&gt;&gt;100",E27/D27*100),"-")</f>
        <v>-</v>
      </c>
    </row>
    <row r="28" spans="1:6" s="8" customFormat="1" ht="12">
      <c r="A28" s="145">
        <v>6125</v>
      </c>
      <c r="B28" s="146" t="s">
        <v>798</v>
      </c>
      <c r="C28" s="335">
        <v>17</v>
      </c>
      <c r="D28" s="149">
        <v>0</v>
      </c>
      <c r="E28" s="149">
        <v>0</v>
      </c>
      <c r="F28" s="148" t="str">
        <f>IF(D28&lt;&gt;0,IF(E28/D28&gt;=100,"&gt;&gt;100",E28/D28*100),"-")</f>
        <v>-</v>
      </c>
    </row>
    <row r="29" spans="1:6" s="8" customFormat="1" ht="12">
      <c r="A29" s="145">
        <v>613</v>
      </c>
      <c r="B29" s="146" t="s">
        <v>799</v>
      </c>
      <c r="C29" s="335">
        <v>18</v>
      </c>
      <c r="D29" s="147">
        <f>SUM(D30:D34)</f>
        <v>1264966</v>
      </c>
      <c r="E29" s="147">
        <f>SUM(E30:E34)</f>
        <v>834044</v>
      </c>
      <c r="F29" s="150">
        <f>IF(D29&lt;&gt;0,IF(E29/D29&gt;=100,"&gt;&gt;100",E29/D29*100),"-")</f>
        <v>65.934104157740208</v>
      </c>
    </row>
    <row r="30" spans="1:6" s="8" customFormat="1" ht="12">
      <c r="A30" s="145">
        <v>6131</v>
      </c>
      <c r="B30" s="146" t="s">
        <v>800</v>
      </c>
      <c r="C30" s="335">
        <v>19</v>
      </c>
      <c r="D30" s="149">
        <v>432</v>
      </c>
      <c r="E30" s="149">
        <v>432</v>
      </c>
      <c r="F30" s="148">
        <f>IF(D30&lt;&gt;0,IF(E30/D30&gt;=100,"&gt;&gt;100",E30/D30*100),"-")</f>
        <v>100</v>
      </c>
    </row>
    <row r="31" spans="1:6" s="8" customFormat="1" ht="12">
      <c r="A31" s="145">
        <v>6132</v>
      </c>
      <c r="B31" s="146" t="s">
        <v>801</v>
      </c>
      <c r="C31" s="335">
        <v>20</v>
      </c>
      <c r="D31" s="149">
        <v>0</v>
      </c>
      <c r="E31" s="149">
        <v>0</v>
      </c>
      <c r="F31" s="148" t="str">
        <f>IF(D31&lt;&gt;0,IF(E31/D31&gt;=100,"&gt;&gt;100",E31/D31*100),"-")</f>
        <v>-</v>
      </c>
    </row>
    <row r="32" spans="1:6" s="8" customFormat="1" ht="12">
      <c r="A32" s="145">
        <v>6133</v>
      </c>
      <c r="B32" s="146" t="s">
        <v>802</v>
      </c>
      <c r="C32" s="335">
        <v>21</v>
      </c>
      <c r="D32" s="149">
        <v>0</v>
      </c>
      <c r="E32" s="149">
        <v>0</v>
      </c>
      <c r="F32" s="148" t="str">
        <f>IF(D32&lt;&gt;0,IF(E32/D32&gt;=100,"&gt;&gt;100",E32/D32*100),"-")</f>
        <v>-</v>
      </c>
    </row>
    <row r="33" spans="1:6" s="8" customFormat="1" ht="12">
      <c r="A33" s="145">
        <v>6134</v>
      </c>
      <c r="B33" s="146" t="s">
        <v>803</v>
      </c>
      <c r="C33" s="335">
        <v>22</v>
      </c>
      <c r="D33" s="149">
        <v>1264534</v>
      </c>
      <c r="E33" s="149">
        <v>833612</v>
      </c>
      <c r="F33" s="148">
        <f>IF(D33&lt;&gt;0,IF(E33/D33&gt;=100,"&gt;&gt;100",E33/D33*100),"-")</f>
        <v>65.922466299838518</v>
      </c>
    </row>
    <row r="34" spans="1:6" s="8" customFormat="1" ht="12">
      <c r="A34" s="145">
        <v>6135</v>
      </c>
      <c r="B34" s="146" t="s">
        <v>804</v>
      </c>
      <c r="C34" s="335">
        <v>23</v>
      </c>
      <c r="D34" s="149">
        <v>0</v>
      </c>
      <c r="E34" s="149">
        <v>0</v>
      </c>
      <c r="F34" s="148" t="str">
        <f>IF(D34&lt;&gt;0,IF(E34/D34&gt;=100,"&gt;&gt;100",E34/D34*100),"-")</f>
        <v>-</v>
      </c>
    </row>
    <row r="35" spans="1:6" s="8" customFormat="1" ht="12">
      <c r="A35" s="145">
        <v>614</v>
      </c>
      <c r="B35" s="146" t="s">
        <v>805</v>
      </c>
      <c r="C35" s="335">
        <v>24</v>
      </c>
      <c r="D35" s="147">
        <f>SUM(D36:D42)</f>
        <v>112941</v>
      </c>
      <c r="E35" s="147">
        <f>SUM(E36:E42)</f>
        <v>115308</v>
      </c>
      <c r="F35" s="150">
        <f>IF(D35&lt;&gt;0,IF(E35/D35&gt;=100,"&gt;&gt;100",E35/D35*100),"-")</f>
        <v>102.09578452466333</v>
      </c>
    </row>
    <row r="36" spans="1:6" s="8" customFormat="1" ht="12">
      <c r="A36" s="145">
        <v>6141</v>
      </c>
      <c r="B36" s="146" t="s">
        <v>806</v>
      </c>
      <c r="C36" s="335">
        <v>25</v>
      </c>
      <c r="D36" s="149">
        <v>0</v>
      </c>
      <c r="E36" s="149">
        <v>0</v>
      </c>
      <c r="F36" s="148" t="str">
        <f>IF(D36&lt;&gt;0,IF(E36/D36&gt;=100,"&gt;&gt;100",E36/D36*100),"-")</f>
        <v>-</v>
      </c>
    </row>
    <row r="37" spans="1:6" s="8" customFormat="1" ht="12">
      <c r="A37" s="145">
        <v>6142</v>
      </c>
      <c r="B37" s="146" t="s">
        <v>807</v>
      </c>
      <c r="C37" s="335">
        <v>26</v>
      </c>
      <c r="D37" s="149">
        <v>97573</v>
      </c>
      <c r="E37" s="149">
        <v>101148</v>
      </c>
      <c r="F37" s="148">
        <f>IF(D37&lt;&gt;0,IF(E37/D37&gt;=100,"&gt;&gt;100",E37/D37*100),"-")</f>
        <v>103.66392342143831</v>
      </c>
    </row>
    <row r="38" spans="1:6" s="8" customFormat="1" ht="12">
      <c r="A38" s="145">
        <v>6143</v>
      </c>
      <c r="B38" s="146" t="s">
        <v>808</v>
      </c>
      <c r="C38" s="335">
        <v>27</v>
      </c>
      <c r="D38" s="149">
        <v>0</v>
      </c>
      <c r="E38" s="149">
        <v>0</v>
      </c>
      <c r="F38" s="148" t="str">
        <f>IF(D38&lt;&gt;0,IF(E38/D38&gt;=100,"&gt;&gt;100",E38/D38*100),"-")</f>
        <v>-</v>
      </c>
    </row>
    <row r="39" spans="1:6" s="8" customFormat="1" ht="12">
      <c r="A39" s="145">
        <v>6145</v>
      </c>
      <c r="B39" s="146" t="s">
        <v>809</v>
      </c>
      <c r="C39" s="335">
        <v>28</v>
      </c>
      <c r="D39" s="149">
        <v>15368</v>
      </c>
      <c r="E39" s="149">
        <v>14160</v>
      </c>
      <c r="F39" s="148">
        <f>IF(D39&lt;&gt;0,IF(E39/D39&gt;=100,"&gt;&gt;100",E39/D39*100),"-")</f>
        <v>92.139510671525244</v>
      </c>
    </row>
    <row r="40" spans="1:6" s="8" customFormat="1" ht="12">
      <c r="A40" s="145">
        <v>6146</v>
      </c>
      <c r="B40" s="146" t="s">
        <v>810</v>
      </c>
      <c r="C40" s="335">
        <v>29</v>
      </c>
      <c r="D40" s="149">
        <v>0</v>
      </c>
      <c r="E40" s="149">
        <v>0</v>
      </c>
      <c r="F40" s="148" t="str">
        <f>IF(D40&lt;&gt;0,IF(E40/D40&gt;=100,"&gt;&gt;100",E40/D40*100),"-")</f>
        <v>-</v>
      </c>
    </row>
    <row r="41" spans="1:6" s="8" customFormat="1" ht="12">
      <c r="A41" s="145">
        <v>6147</v>
      </c>
      <c r="B41" s="146" t="s">
        <v>811</v>
      </c>
      <c r="C41" s="335">
        <v>30</v>
      </c>
      <c r="D41" s="149">
        <v>0</v>
      </c>
      <c r="E41" s="149">
        <v>0</v>
      </c>
      <c r="F41" s="148" t="str">
        <f>IF(D41&lt;&gt;0,IF(E41/D41&gt;=100,"&gt;&gt;100",E41/D41*100),"-")</f>
        <v>-</v>
      </c>
    </row>
    <row r="42" spans="1:6" s="8" customFormat="1" ht="12">
      <c r="A42" s="145">
        <v>6148</v>
      </c>
      <c r="B42" s="146" t="s">
        <v>812</v>
      </c>
      <c r="C42" s="335">
        <v>31</v>
      </c>
      <c r="D42" s="149">
        <v>0</v>
      </c>
      <c r="E42" s="149">
        <v>0</v>
      </c>
      <c r="F42" s="148" t="str">
        <f>IF(D42&lt;&gt;0,IF(E42/D42&gt;=100,"&gt;&gt;100",E42/D42*100),"-")</f>
        <v>-</v>
      </c>
    </row>
    <row r="43" spans="1:6" s="8" customFormat="1" ht="12">
      <c r="A43" s="145">
        <v>615</v>
      </c>
      <c r="B43" s="146" t="s">
        <v>813</v>
      </c>
      <c r="C43" s="335">
        <v>32</v>
      </c>
      <c r="D43" s="147">
        <f>SUM(D44:D45)</f>
        <v>0</v>
      </c>
      <c r="E43" s="147">
        <f>SUM(E44:E45)</f>
        <v>0</v>
      </c>
      <c r="F43" s="150" t="str">
        <f>IF(D43&lt;&gt;0,IF(E43/D43&gt;=100,"&gt;&gt;100",E43/D43*100),"-")</f>
        <v>-</v>
      </c>
    </row>
    <row r="44" spans="1:6" s="8" customFormat="1" ht="12">
      <c r="A44" s="145">
        <v>6151</v>
      </c>
      <c r="B44" s="146" t="s">
        <v>814</v>
      </c>
      <c r="C44" s="335">
        <v>33</v>
      </c>
      <c r="D44" s="149">
        <v>0</v>
      </c>
      <c r="E44" s="149">
        <v>0</v>
      </c>
      <c r="F44" s="148" t="str">
        <f>IF(D44&lt;&gt;0,IF(E44/D44&gt;=100,"&gt;&gt;100",E44/D44*100),"-")</f>
        <v>-</v>
      </c>
    </row>
    <row r="45" spans="1:6" s="8" customFormat="1" ht="12">
      <c r="A45" s="145">
        <v>6152</v>
      </c>
      <c r="B45" s="146" t="s">
        <v>815</v>
      </c>
      <c r="C45" s="335">
        <v>34</v>
      </c>
      <c r="D45" s="149">
        <v>0</v>
      </c>
      <c r="E45" s="149">
        <v>0</v>
      </c>
      <c r="F45" s="148" t="str">
        <f>IF(D45&lt;&gt;0,IF(E45/D45&gt;=100,"&gt;&gt;100",E45/D45*100),"-")</f>
        <v>-</v>
      </c>
    </row>
    <row r="46" spans="1:6" s="8" customFormat="1" ht="12">
      <c r="A46" s="145">
        <v>616</v>
      </c>
      <c r="B46" s="146" t="s">
        <v>816</v>
      </c>
      <c r="C46" s="335">
        <v>35</v>
      </c>
      <c r="D46" s="147">
        <f>SUM(D47:D49)</f>
        <v>0</v>
      </c>
      <c r="E46" s="147">
        <f>SUM(E47:E49)</f>
        <v>0</v>
      </c>
      <c r="F46" s="150" t="str">
        <f>IF(D46&lt;&gt;0,IF(E46/D46&gt;=100,"&gt;&gt;100",E46/D46*100),"-")</f>
        <v>-</v>
      </c>
    </row>
    <row r="47" spans="1:6" s="8" customFormat="1" ht="12">
      <c r="A47" s="145">
        <v>6161</v>
      </c>
      <c r="B47" s="146" t="s">
        <v>817</v>
      </c>
      <c r="C47" s="335">
        <v>36</v>
      </c>
      <c r="D47" s="149">
        <v>0</v>
      </c>
      <c r="E47" s="149">
        <v>0</v>
      </c>
      <c r="F47" s="148" t="str">
        <f>IF(D47&lt;&gt;0,IF(E47/D47&gt;=100,"&gt;&gt;100",E47/D47*100),"-")</f>
        <v>-</v>
      </c>
    </row>
    <row r="48" spans="1:6" s="8" customFormat="1" ht="12">
      <c r="A48" s="145">
        <v>6162</v>
      </c>
      <c r="B48" s="146" t="s">
        <v>818</v>
      </c>
      <c r="C48" s="335">
        <v>37</v>
      </c>
      <c r="D48" s="149">
        <v>0</v>
      </c>
      <c r="E48" s="149">
        <v>0</v>
      </c>
      <c r="F48" s="148" t="str">
        <f>IF(D48&lt;&gt;0,IF(E48/D48&gt;=100,"&gt;&gt;100",E48/D48*100),"-")</f>
        <v>-</v>
      </c>
    </row>
    <row r="49" spans="1:6" s="8" customFormat="1" ht="12">
      <c r="A49" s="145">
        <v>6163</v>
      </c>
      <c r="B49" s="146" t="s">
        <v>819</v>
      </c>
      <c r="C49" s="335">
        <v>38</v>
      </c>
      <c r="D49" s="149">
        <v>0</v>
      </c>
      <c r="E49" s="149">
        <v>0</v>
      </c>
      <c r="F49" s="148" t="str">
        <f>IF(D49&lt;&gt;0,IF(E49/D49&gt;=100,"&gt;&gt;100",E49/D49*100),"-")</f>
        <v>-</v>
      </c>
    </row>
    <row r="50" spans="1:6" s="8" customFormat="1" ht="12">
      <c r="A50" s="145">
        <v>62</v>
      </c>
      <c r="B50" s="146" t="s">
        <v>820</v>
      </c>
      <c r="C50" s="335">
        <v>39</v>
      </c>
      <c r="D50" s="147">
        <f>D51+D54+D55</f>
        <v>0</v>
      </c>
      <c r="E50" s="147">
        <f>E51+E54+E55</f>
        <v>0</v>
      </c>
      <c r="F50" s="150" t="str">
        <f>IF(D50&lt;&gt;0,IF(E50/D50&gt;=100,"&gt;&gt;100",E50/D50*100),"-")</f>
        <v>-</v>
      </c>
    </row>
    <row r="51" spans="1:6" s="8" customFormat="1" ht="12">
      <c r="A51" s="145">
        <v>621</v>
      </c>
      <c r="B51" s="146" t="s">
        <v>821</v>
      </c>
      <c r="C51" s="335">
        <v>40</v>
      </c>
      <c r="D51" s="147">
        <f>SUM(D52:D53)</f>
        <v>0</v>
      </c>
      <c r="E51" s="147">
        <f>SUM(E52:E53)</f>
        <v>0</v>
      </c>
      <c r="F51" s="150" t="str">
        <f>IF(D51&lt;&gt;0,IF(E51/D51&gt;=100,"&gt;&gt;100",E51/D51*100),"-")</f>
        <v>-</v>
      </c>
    </row>
    <row r="52" spans="1:6" s="8" customFormat="1" ht="12">
      <c r="A52" s="145">
        <v>6211</v>
      </c>
      <c r="B52" s="146" t="s">
        <v>822</v>
      </c>
      <c r="C52" s="335">
        <v>41</v>
      </c>
      <c r="D52" s="149">
        <v>0</v>
      </c>
      <c r="E52" s="149">
        <v>0</v>
      </c>
      <c r="F52" s="148" t="str">
        <f>IF(D52&lt;&gt;0,IF(E52/D52&gt;=100,"&gt;&gt;100",E52/D52*100),"-")</f>
        <v>-</v>
      </c>
    </row>
    <row r="53" spans="1:6" s="8" customFormat="1" ht="12">
      <c r="A53" s="145">
        <v>6212</v>
      </c>
      <c r="B53" s="146" t="s">
        <v>823</v>
      </c>
      <c r="C53" s="335">
        <v>42</v>
      </c>
      <c r="D53" s="149">
        <v>0</v>
      </c>
      <c r="E53" s="149">
        <v>0</v>
      </c>
      <c r="F53" s="148" t="str">
        <f>IF(D53&lt;&gt;0,IF(E53/D53&gt;=100,"&gt;&gt;100",E53/D53*100),"-")</f>
        <v>-</v>
      </c>
    </row>
    <row r="54" spans="1:6" s="8" customFormat="1" ht="12">
      <c r="A54" s="145">
        <v>622</v>
      </c>
      <c r="B54" s="146" t="s">
        <v>824</v>
      </c>
      <c r="C54" s="335">
        <v>43</v>
      </c>
      <c r="D54" s="149">
        <v>0</v>
      </c>
      <c r="E54" s="149">
        <v>0</v>
      </c>
      <c r="F54" s="148" t="str">
        <f>IF(D54&lt;&gt;0,IF(E54/D54&gt;=100,"&gt;&gt;100",E54/D54*100),"-")</f>
        <v>-</v>
      </c>
    </row>
    <row r="55" spans="1:6" s="8" customFormat="1" ht="12">
      <c r="A55" s="145">
        <v>623</v>
      </c>
      <c r="B55" s="146" t="s">
        <v>825</v>
      </c>
      <c r="C55" s="335">
        <v>44</v>
      </c>
      <c r="D55" s="149">
        <v>0</v>
      </c>
      <c r="E55" s="149">
        <v>0</v>
      </c>
      <c r="F55" s="148" t="str">
        <f>IF(D55&lt;&gt;0,IF(E55/D55&gt;=100,"&gt;&gt;100",E55/D55*100),"-")</f>
        <v>-</v>
      </c>
    </row>
    <row r="56" spans="1:6" s="8" customFormat="1" ht="24">
      <c r="A56" s="145">
        <v>63</v>
      </c>
      <c r="B56" s="146" t="s">
        <v>826</v>
      </c>
      <c r="C56" s="335">
        <v>45</v>
      </c>
      <c r="D56" s="147">
        <f>D57+D60+D65+D68+D71+D74+D77+D80</f>
        <v>4888022</v>
      </c>
      <c r="E56" s="147">
        <f>E57+E60+E65+E68+E71+E74+E77+E80</f>
        <v>3204723</v>
      </c>
      <c r="F56" s="150">
        <f>IF(D56&lt;&gt;0,IF(E56/D56&gt;=100,"&gt;&gt;100",E56/D56*100),"-")</f>
        <v>65.562777745272015</v>
      </c>
    </row>
    <row r="57" spans="1:6" s="8" customFormat="1" ht="12">
      <c r="A57" s="145">
        <v>631</v>
      </c>
      <c r="B57" s="146" t="s">
        <v>827</v>
      </c>
      <c r="C57" s="335">
        <v>46</v>
      </c>
      <c r="D57" s="147">
        <f>D58+D59</f>
        <v>0</v>
      </c>
      <c r="E57" s="147">
        <f>E58+E59</f>
        <v>0</v>
      </c>
      <c r="F57" s="150" t="str">
        <f>IF(D57&lt;&gt;0,IF(E57/D57&gt;=100,"&gt;&gt;100",E57/D57*100),"-")</f>
        <v>-</v>
      </c>
    </row>
    <row r="58" spans="1:6" s="8" customFormat="1" ht="12">
      <c r="A58" s="145">
        <v>6311</v>
      </c>
      <c r="B58" s="146" t="s">
        <v>828</v>
      </c>
      <c r="C58" s="335">
        <v>47</v>
      </c>
      <c r="D58" s="149">
        <v>0</v>
      </c>
      <c r="E58" s="149">
        <v>0</v>
      </c>
      <c r="F58" s="148" t="str">
        <f>IF(D58&lt;&gt;0,IF(E58/D58&gt;=100,"&gt;&gt;100",E58/D58*100),"-")</f>
        <v>-</v>
      </c>
    </row>
    <row r="59" spans="1:6" s="8" customFormat="1" ht="12">
      <c r="A59" s="145">
        <v>6312</v>
      </c>
      <c r="B59" s="146" t="s">
        <v>829</v>
      </c>
      <c r="C59" s="335">
        <v>48</v>
      </c>
      <c r="D59" s="149">
        <v>0</v>
      </c>
      <c r="E59" s="149">
        <v>0</v>
      </c>
      <c r="F59" s="148" t="str">
        <f>IF(D59&lt;&gt;0,IF(E59/D59&gt;=100,"&gt;&gt;100",E59/D59*100),"-")</f>
        <v>-</v>
      </c>
    </row>
    <row r="60" spans="1:6" s="8" customFormat="1" ht="12">
      <c r="A60" s="145">
        <v>632</v>
      </c>
      <c r="B60" s="146" t="s">
        <v>830</v>
      </c>
      <c r="C60" s="335">
        <v>49</v>
      </c>
      <c r="D60" s="147">
        <f>SUM(D61:D64)</f>
        <v>0</v>
      </c>
      <c r="E60" s="147">
        <f>SUM(E61:E64)</f>
        <v>0</v>
      </c>
      <c r="F60" s="150" t="str">
        <f>IF(D60&lt;&gt;0,IF(E60/D60&gt;=100,"&gt;&gt;100",E60/D60*100),"-")</f>
        <v>-</v>
      </c>
    </row>
    <row r="61" spans="1:6" s="8" customFormat="1" ht="12">
      <c r="A61" s="145">
        <v>6321</v>
      </c>
      <c r="B61" s="146" t="s">
        <v>831</v>
      </c>
      <c r="C61" s="335">
        <v>50</v>
      </c>
      <c r="D61" s="149">
        <v>0</v>
      </c>
      <c r="E61" s="149">
        <v>0</v>
      </c>
      <c r="F61" s="148" t="str">
        <f>IF(D61&lt;&gt;0,IF(E61/D61&gt;=100,"&gt;&gt;100",E61/D61*100),"-")</f>
        <v>-</v>
      </c>
    </row>
    <row r="62" spans="1:6" s="8" customFormat="1" ht="12">
      <c r="A62" s="145">
        <v>6322</v>
      </c>
      <c r="B62" s="146" t="s">
        <v>832</v>
      </c>
      <c r="C62" s="335">
        <v>51</v>
      </c>
      <c r="D62" s="149">
        <v>0</v>
      </c>
      <c r="E62" s="149">
        <v>0</v>
      </c>
      <c r="F62" s="148" t="str">
        <f>IF(D62&lt;&gt;0,IF(E62/D62&gt;=100,"&gt;&gt;100",E62/D62*100),"-")</f>
        <v>-</v>
      </c>
    </row>
    <row r="63" spans="1:6" s="8" customFormat="1" ht="12">
      <c r="A63" s="145">
        <v>6323</v>
      </c>
      <c r="B63" s="146" t="s">
        <v>833</v>
      </c>
      <c r="C63" s="335">
        <v>52</v>
      </c>
      <c r="D63" s="149">
        <v>0</v>
      </c>
      <c r="E63" s="149">
        <v>0</v>
      </c>
      <c r="F63" s="148" t="str">
        <f>IF(D63&lt;&gt;0,IF(E63/D63&gt;=100,"&gt;&gt;100",E63/D63*100),"-")</f>
        <v>-</v>
      </c>
    </row>
    <row r="64" spans="1:6" s="8" customFormat="1" ht="12">
      <c r="A64" s="145">
        <v>6324</v>
      </c>
      <c r="B64" s="146" t="s">
        <v>834</v>
      </c>
      <c r="C64" s="335">
        <v>53</v>
      </c>
      <c r="D64" s="149">
        <v>0</v>
      </c>
      <c r="E64" s="149">
        <v>0</v>
      </c>
      <c r="F64" s="148" t="str">
        <f>IF(D64&lt;&gt;0,IF(E64/D64&gt;=100,"&gt;&gt;100",E64/D64*100),"-")</f>
        <v>-</v>
      </c>
    </row>
    <row r="65" spans="1:6" s="8" customFormat="1" ht="12">
      <c r="A65" s="145">
        <v>633</v>
      </c>
      <c r="B65" s="146" t="s">
        <v>835</v>
      </c>
      <c r="C65" s="335">
        <v>54</v>
      </c>
      <c r="D65" s="147">
        <f>SUM(D66:D67)</f>
        <v>4888022</v>
      </c>
      <c r="E65" s="147">
        <f>SUM(E66:E67)</f>
        <v>3204723</v>
      </c>
      <c r="F65" s="150">
        <f>IF(D65&lt;&gt;0,IF(E65/D65&gt;=100,"&gt;&gt;100",E65/D65*100),"-")</f>
        <v>65.562777745272015</v>
      </c>
    </row>
    <row r="66" spans="1:6" s="8" customFormat="1" ht="12">
      <c r="A66" s="145">
        <v>6331</v>
      </c>
      <c r="B66" s="146" t="s">
        <v>836</v>
      </c>
      <c r="C66" s="335">
        <v>55</v>
      </c>
      <c r="D66" s="149">
        <v>305861</v>
      </c>
      <c r="E66" s="149">
        <v>259615</v>
      </c>
      <c r="F66" s="148">
        <f>IF(D66&lt;&gt;0,IF(E66/D66&gt;=100,"&gt;&gt;100",E66/D66*100),"-")</f>
        <v>84.88005989648893</v>
      </c>
    </row>
    <row r="67" spans="1:6" s="8" customFormat="1" ht="12">
      <c r="A67" s="145">
        <v>6332</v>
      </c>
      <c r="B67" s="146" t="s">
        <v>837</v>
      </c>
      <c r="C67" s="335">
        <v>56</v>
      </c>
      <c r="D67" s="149">
        <v>4582161</v>
      </c>
      <c r="E67" s="149">
        <v>2945108</v>
      </c>
      <c r="F67" s="148">
        <f>IF(D67&lt;&gt;0,IF(E67/D67&gt;=100,"&gt;&gt;100",E67/D67*100),"-")</f>
        <v>64.273341770400478</v>
      </c>
    </row>
    <row r="68" spans="1:6" s="8" customFormat="1" ht="12">
      <c r="A68" s="145">
        <v>634</v>
      </c>
      <c r="B68" s="146" t="s">
        <v>838</v>
      </c>
      <c r="C68" s="335">
        <v>57</v>
      </c>
      <c r="D68" s="147">
        <f>SUM(D69:D70)</f>
        <v>0</v>
      </c>
      <c r="E68" s="147">
        <f>SUM(E69:E70)</f>
        <v>0</v>
      </c>
      <c r="F68" s="150" t="str">
        <f>IF(D68&lt;&gt;0,IF(E68/D68&gt;=100,"&gt;&gt;100",E68/D68*100),"-")</f>
        <v>-</v>
      </c>
    </row>
    <row r="69" spans="1:6" s="8" customFormat="1" ht="12">
      <c r="A69" s="145">
        <v>6341</v>
      </c>
      <c r="B69" s="146" t="s">
        <v>839</v>
      </c>
      <c r="C69" s="335">
        <v>58</v>
      </c>
      <c r="D69" s="149">
        <v>0</v>
      </c>
      <c r="E69" s="149">
        <v>0</v>
      </c>
      <c r="F69" s="148" t="str">
        <f>IF(D69&lt;&gt;0,IF(E69/D69&gt;=100,"&gt;&gt;100",E69/D69*100),"-")</f>
        <v>-</v>
      </c>
    </row>
    <row r="70" spans="1:6" s="8" customFormat="1" ht="12">
      <c r="A70" s="145">
        <v>6342</v>
      </c>
      <c r="B70" s="146" t="s">
        <v>840</v>
      </c>
      <c r="C70" s="335">
        <v>59</v>
      </c>
      <c r="D70" s="149">
        <v>0</v>
      </c>
      <c r="E70" s="149">
        <v>0</v>
      </c>
      <c r="F70" s="148" t="str">
        <f>IF(D70&lt;&gt;0,IF(E70/D70&gt;=100,"&gt;&gt;100",E70/D70*100),"-")</f>
        <v>-</v>
      </c>
    </row>
    <row r="71" spans="1:6" s="8" customFormat="1" ht="12">
      <c r="A71" s="145">
        <v>635</v>
      </c>
      <c r="B71" s="146" t="s">
        <v>841</v>
      </c>
      <c r="C71" s="335">
        <v>60</v>
      </c>
      <c r="D71" s="147">
        <f>SUM(D72:D73)</f>
        <v>0</v>
      </c>
      <c r="E71" s="147">
        <f>SUM(E72:E73)</f>
        <v>0</v>
      </c>
      <c r="F71" s="150" t="str">
        <f>IF(D71&lt;&gt;0,IF(E71/D71&gt;=100,"&gt;&gt;100",E71/D71*100),"-")</f>
        <v>-</v>
      </c>
    </row>
    <row r="72" spans="1:6" s="8" customFormat="1" ht="12">
      <c r="A72" s="145">
        <v>6351</v>
      </c>
      <c r="B72" s="146" t="s">
        <v>842</v>
      </c>
      <c r="C72" s="335">
        <v>61</v>
      </c>
      <c r="D72" s="149">
        <v>0</v>
      </c>
      <c r="E72" s="149">
        <v>0</v>
      </c>
      <c r="F72" s="148" t="str">
        <f>IF(D72&lt;&gt;0,IF(E72/D72&gt;=100,"&gt;&gt;100",E72/D72*100),"-")</f>
        <v>-</v>
      </c>
    </row>
    <row r="73" spans="1:6" s="8" customFormat="1" ht="12">
      <c r="A73" s="145">
        <v>6352</v>
      </c>
      <c r="B73" s="146" t="s">
        <v>843</v>
      </c>
      <c r="C73" s="335">
        <v>62</v>
      </c>
      <c r="D73" s="149">
        <v>0</v>
      </c>
      <c r="E73" s="149">
        <v>0</v>
      </c>
      <c r="F73" s="148" t="str">
        <f>IF(D73&lt;&gt;0,IF(E73/D73&gt;=100,"&gt;&gt;100",E73/D73*100),"-")</f>
        <v>-</v>
      </c>
    </row>
    <row r="74" spans="1:6" s="8" customFormat="1" ht="12">
      <c r="A74" s="145" t="s">
        <v>844</v>
      </c>
      <c r="B74" s="151" t="s">
        <v>845</v>
      </c>
      <c r="C74" s="335">
        <v>63</v>
      </c>
      <c r="D74" s="147">
        <f>SUM(D75:D76)</f>
        <v>0</v>
      </c>
      <c r="E74" s="147">
        <f>SUM(E75:E76)</f>
        <v>0</v>
      </c>
      <c r="F74" s="150" t="str">
        <f>IF(D74&lt;&gt;0,IF(E74/D74&gt;=100,"&gt;&gt;100",E74/D74*100),"-")</f>
        <v>-</v>
      </c>
    </row>
    <row r="75" spans="1:6" s="8" customFormat="1" ht="12">
      <c r="A75" s="145" t="s">
        <v>846</v>
      </c>
      <c r="B75" s="146" t="s">
        <v>847</v>
      </c>
      <c r="C75" s="335">
        <v>64</v>
      </c>
      <c r="D75" s="149">
        <v>0</v>
      </c>
      <c r="E75" s="149">
        <v>0</v>
      </c>
      <c r="F75" s="148" t="str">
        <f>IF(D75&lt;&gt;0,IF(E75/D75&gt;=100,"&gt;&gt;100",E75/D75*100),"-")</f>
        <v>-</v>
      </c>
    </row>
    <row r="76" spans="1:6" s="8" customFormat="1" ht="12">
      <c r="A76" s="145" t="s">
        <v>848</v>
      </c>
      <c r="B76" s="146" t="s">
        <v>849</v>
      </c>
      <c r="C76" s="335">
        <v>65</v>
      </c>
      <c r="D76" s="149">
        <v>0</v>
      </c>
      <c r="E76" s="149">
        <v>0</v>
      </c>
      <c r="F76" s="148" t="str">
        <f>IF(D76&lt;&gt;0,IF(E76/D76&gt;=100,"&gt;&gt;100",E76/D76*100),"-")</f>
        <v>-</v>
      </c>
    </row>
    <row r="77" spans="1:6" s="8" customFormat="1" ht="12">
      <c r="A77" s="145" t="s">
        <v>850</v>
      </c>
      <c r="B77" s="146" t="s">
        <v>851</v>
      </c>
      <c r="C77" s="335">
        <v>66</v>
      </c>
      <c r="D77" s="147">
        <f>SUM(D78:D79)</f>
        <v>0</v>
      </c>
      <c r="E77" s="147">
        <f>SUM(E78:E79)</f>
        <v>0</v>
      </c>
      <c r="F77" s="150" t="str">
        <f>IF(D77&lt;&gt;0,IF(E77/D77&gt;=100,"&gt;&gt;100",E77/D77*100),"-")</f>
        <v>-</v>
      </c>
    </row>
    <row r="78" spans="1:6" s="8" customFormat="1" ht="12">
      <c r="A78" s="145" t="s">
        <v>852</v>
      </c>
      <c r="B78" s="146" t="s">
        <v>853</v>
      </c>
      <c r="C78" s="335">
        <v>67</v>
      </c>
      <c r="D78" s="149">
        <v>0</v>
      </c>
      <c r="E78" s="149">
        <v>0</v>
      </c>
      <c r="F78" s="148" t="str">
        <f t="shared" si="1" ref="F78:F141">IF(D78&lt;&gt;0,IF(E78/D78&gt;=100,"&gt;&gt;100",E78/D78*100),"-")</f>
        <v>-</v>
      </c>
    </row>
    <row r="79" spans="1:6" s="8" customFormat="1" ht="12">
      <c r="A79" s="145" t="s">
        <v>854</v>
      </c>
      <c r="B79" s="146" t="s">
        <v>855</v>
      </c>
      <c r="C79" s="335">
        <v>68</v>
      </c>
      <c r="D79" s="149">
        <v>0</v>
      </c>
      <c r="E79" s="149">
        <v>0</v>
      </c>
      <c r="F79" s="148" t="str">
        <f>IF(D79&lt;&gt;0,IF(E79/D79&gt;=100,"&gt;&gt;100",E79/D79*100),"-")</f>
        <v>-</v>
      </c>
    </row>
    <row r="80" spans="1:6" s="8" customFormat="1" ht="12">
      <c r="A80" s="145" t="s">
        <v>856</v>
      </c>
      <c r="B80" s="146" t="s">
        <v>857</v>
      </c>
      <c r="C80" s="335">
        <v>69</v>
      </c>
      <c r="D80" s="147">
        <f>SUM(D81:D84)</f>
        <v>0</v>
      </c>
      <c r="E80" s="147">
        <f>SUM(E81:E84)</f>
        <v>0</v>
      </c>
      <c r="F80" s="150" t="str">
        <f>IF(D80&lt;&gt;0,IF(E80/D80&gt;=100,"&gt;&gt;100",E80/D80*100),"-")</f>
        <v>-</v>
      </c>
    </row>
    <row r="81" spans="1:6" s="8" customFormat="1" ht="12">
      <c r="A81" s="145">
        <v>6391</v>
      </c>
      <c r="B81" s="146" t="s">
        <v>858</v>
      </c>
      <c r="C81" s="335">
        <v>70</v>
      </c>
      <c r="D81" s="149">
        <v>0</v>
      </c>
      <c r="E81" s="149">
        <v>0</v>
      </c>
      <c r="F81" s="148" t="str">
        <f>IF(D81&lt;&gt;0,IF(E81/D81&gt;=100,"&gt;&gt;100",E81/D81*100),"-")</f>
        <v>-</v>
      </c>
    </row>
    <row r="82" spans="1:6" s="8" customFormat="1" ht="12">
      <c r="A82" s="145">
        <v>6392</v>
      </c>
      <c r="B82" s="146" t="s">
        <v>859</v>
      </c>
      <c r="C82" s="335">
        <v>71</v>
      </c>
      <c r="D82" s="149">
        <v>0</v>
      </c>
      <c r="E82" s="149">
        <v>0</v>
      </c>
      <c r="F82" s="148" t="str">
        <f>IF(D82&lt;&gt;0,IF(E82/D82&gt;=100,"&gt;&gt;100",E82/D82*100),"-")</f>
        <v>-</v>
      </c>
    </row>
    <row r="83" spans="1:6" s="8" customFormat="1" ht="24">
      <c r="A83" s="145">
        <v>6393</v>
      </c>
      <c r="B83" s="146" t="s">
        <v>860</v>
      </c>
      <c r="C83" s="335">
        <v>72</v>
      </c>
      <c r="D83" s="149">
        <v>0</v>
      </c>
      <c r="E83" s="149">
        <v>0</v>
      </c>
      <c r="F83" s="148" t="str">
        <f>IF(D83&lt;&gt;0,IF(E83/D83&gt;=100,"&gt;&gt;100",E83/D83*100),"-")</f>
        <v>-</v>
      </c>
    </row>
    <row r="84" spans="1:6" s="8" customFormat="1" ht="24">
      <c r="A84" s="145">
        <v>6394</v>
      </c>
      <c r="B84" s="146" t="s">
        <v>861</v>
      </c>
      <c r="C84" s="335">
        <v>73</v>
      </c>
      <c r="D84" s="149">
        <v>0</v>
      </c>
      <c r="E84" s="149">
        <v>0</v>
      </c>
      <c r="F84" s="148" t="str">
        <f>IF(D84&lt;&gt;0,IF(E84/D84&gt;=100,"&gt;&gt;100",E84/D84*100),"-")</f>
        <v>-</v>
      </c>
    </row>
    <row r="85" spans="1:6" s="8" customFormat="1" ht="12">
      <c r="A85" s="145">
        <v>64</v>
      </c>
      <c r="B85" s="146" t="s">
        <v>862</v>
      </c>
      <c r="C85" s="335">
        <v>74</v>
      </c>
      <c r="D85" s="147">
        <f>D86+D94+D101+D109</f>
        <v>384409</v>
      </c>
      <c r="E85" s="147">
        <f>E86+E94+E101+E109</f>
        <v>541001</v>
      </c>
      <c r="F85" s="150">
        <f>IF(D85&lt;&gt;0,IF(E85/D85&gt;=100,"&gt;&gt;100",E85/D85*100),"-")</f>
        <v>140.73577881891424</v>
      </c>
    </row>
    <row r="86" spans="1:6" s="8" customFormat="1" ht="12">
      <c r="A86" s="145">
        <v>641</v>
      </c>
      <c r="B86" s="146" t="s">
        <v>863</v>
      </c>
      <c r="C86" s="335">
        <v>75</v>
      </c>
      <c r="D86" s="147">
        <f>SUM(D87:D93)</f>
        <v>10291</v>
      </c>
      <c r="E86" s="147">
        <f>SUM(E87:E93)</f>
        <v>27204</v>
      </c>
      <c r="F86" s="150">
        <f>IF(D86&lt;&gt;0,IF(E86/D86&gt;=100,"&gt;&gt;100",E86/D86*100),"-")</f>
        <v>264.3474880963949</v>
      </c>
    </row>
    <row r="87" spans="1:6" s="8" customFormat="1" ht="12">
      <c r="A87" s="145">
        <v>6412</v>
      </c>
      <c r="B87" s="146" t="s">
        <v>864</v>
      </c>
      <c r="C87" s="335">
        <v>76</v>
      </c>
      <c r="D87" s="149">
        <v>0</v>
      </c>
      <c r="E87" s="149">
        <v>0</v>
      </c>
      <c r="F87" s="148" t="str">
        <f>IF(D87&lt;&gt;0,IF(E87/D87&gt;=100,"&gt;&gt;100",E87/D87*100),"-")</f>
        <v>-</v>
      </c>
    </row>
    <row r="88" spans="1:6" s="8" customFormat="1" ht="12">
      <c r="A88" s="145">
        <v>6413</v>
      </c>
      <c r="B88" s="146" t="s">
        <v>865</v>
      </c>
      <c r="C88" s="335">
        <v>77</v>
      </c>
      <c r="D88" s="149">
        <v>12</v>
      </c>
      <c r="E88" s="149">
        <v>75</v>
      </c>
      <c r="F88" s="148">
        <f>IF(D88&lt;&gt;0,IF(E88/D88&gt;=100,"&gt;&gt;100",E88/D88*100),"-")</f>
        <v>625</v>
      </c>
    </row>
    <row r="89" spans="1:6" s="8" customFormat="1" ht="12">
      <c r="A89" s="145">
        <v>6414</v>
      </c>
      <c r="B89" s="146" t="s">
        <v>866</v>
      </c>
      <c r="C89" s="335">
        <v>78</v>
      </c>
      <c r="D89" s="149">
        <v>10279</v>
      </c>
      <c r="E89" s="149">
        <v>27129</v>
      </c>
      <c r="F89" s="148">
        <f>IF(D89&lt;&gt;0,IF(E89/D89&gt;=100,"&gt;&gt;100",E89/D89*100),"-")</f>
        <v>263.92645198949316</v>
      </c>
    </row>
    <row r="90" spans="1:6" s="8" customFormat="1" ht="12">
      <c r="A90" s="145">
        <v>6415</v>
      </c>
      <c r="B90" s="146" t="s">
        <v>867</v>
      </c>
      <c r="C90" s="335">
        <v>79</v>
      </c>
      <c r="D90" s="149">
        <v>0</v>
      </c>
      <c r="E90" s="149">
        <v>0</v>
      </c>
      <c r="F90" s="148" t="str">
        <f>IF(D90&lt;&gt;0,IF(E90/D90&gt;=100,"&gt;&gt;100",E90/D90*100),"-")</f>
        <v>-</v>
      </c>
    </row>
    <row r="91" spans="1:6" s="8" customFormat="1" ht="12">
      <c r="A91" s="145">
        <v>6416</v>
      </c>
      <c r="B91" s="146" t="s">
        <v>868</v>
      </c>
      <c r="C91" s="335">
        <v>80</v>
      </c>
      <c r="D91" s="149">
        <v>0</v>
      </c>
      <c r="E91" s="149">
        <v>0</v>
      </c>
      <c r="F91" s="148" t="str">
        <f>IF(D91&lt;&gt;0,IF(E91/D91&gt;=100,"&gt;&gt;100",E91/D91*100),"-")</f>
        <v>-</v>
      </c>
    </row>
    <row r="92" spans="1:6" s="8" customFormat="1" ht="24">
      <c r="A92" s="145">
        <v>6417</v>
      </c>
      <c r="B92" s="146" t="s">
        <v>869</v>
      </c>
      <c r="C92" s="335">
        <v>81</v>
      </c>
      <c r="D92" s="149">
        <v>0</v>
      </c>
      <c r="E92" s="149">
        <v>0</v>
      </c>
      <c r="F92" s="148" t="str">
        <f>IF(D92&lt;&gt;0,IF(E92/D92&gt;=100,"&gt;&gt;100",E92/D92*100),"-")</f>
        <v>-</v>
      </c>
    </row>
    <row r="93" spans="1:6" s="8" customFormat="1" ht="12">
      <c r="A93" s="145">
        <v>6419</v>
      </c>
      <c r="B93" s="146" t="s">
        <v>870</v>
      </c>
      <c r="C93" s="335">
        <v>82</v>
      </c>
      <c r="D93" s="149">
        <v>0</v>
      </c>
      <c r="E93" s="149">
        <v>0</v>
      </c>
      <c r="F93" s="148" t="str">
        <f>IF(D93&lt;&gt;0,IF(E93/D93&gt;=100,"&gt;&gt;100",E93/D93*100),"-")</f>
        <v>-</v>
      </c>
    </row>
    <row r="94" spans="1:6" s="8" customFormat="1" ht="12">
      <c r="A94" s="145">
        <v>642</v>
      </c>
      <c r="B94" s="146" t="s">
        <v>871</v>
      </c>
      <c r="C94" s="335">
        <v>83</v>
      </c>
      <c r="D94" s="147">
        <f>SUM(D95:D100)</f>
        <v>374118</v>
      </c>
      <c r="E94" s="147">
        <f>SUM(E95:E100)</f>
        <v>513797</v>
      </c>
      <c r="F94" s="150">
        <f>IF(D94&lt;&gt;0,IF(E94/D94&gt;=100,"&gt;&gt;100",E94/D94*100),"-")</f>
        <v>137.33554653879256</v>
      </c>
    </row>
    <row r="95" spans="1:6" s="8" customFormat="1" ht="12">
      <c r="A95" s="145">
        <v>6421</v>
      </c>
      <c r="B95" s="146" t="s">
        <v>872</v>
      </c>
      <c r="C95" s="335">
        <v>84</v>
      </c>
      <c r="D95" s="149">
        <v>0</v>
      </c>
      <c r="E95" s="149">
        <v>0</v>
      </c>
      <c r="F95" s="148" t="str">
        <f>IF(D95&lt;&gt;0,IF(E95/D95&gt;=100,"&gt;&gt;100",E95/D95*100),"-")</f>
        <v>-</v>
      </c>
    </row>
    <row r="96" spans="1:6" s="8" customFormat="1" ht="12">
      <c r="A96" s="145">
        <v>6422</v>
      </c>
      <c r="B96" s="146" t="s">
        <v>873</v>
      </c>
      <c r="C96" s="335">
        <v>85</v>
      </c>
      <c r="D96" s="149">
        <v>163165</v>
      </c>
      <c r="E96" s="149">
        <v>226916</v>
      </c>
      <c r="F96" s="148">
        <f>IF(D96&lt;&gt;0,IF(E96/D96&gt;=100,"&gt;&gt;100",E96/D96*100),"-")</f>
        <v>139.07149204792694</v>
      </c>
    </row>
    <row r="97" spans="1:6" s="8" customFormat="1" ht="12">
      <c r="A97" s="145">
        <v>6423</v>
      </c>
      <c r="B97" s="146" t="s">
        <v>874</v>
      </c>
      <c r="C97" s="335">
        <v>86</v>
      </c>
      <c r="D97" s="149">
        <v>170451</v>
      </c>
      <c r="E97" s="149">
        <v>231313</v>
      </c>
      <c r="F97" s="148">
        <f>IF(D97&lt;&gt;0,IF(E97/D97&gt;=100,"&gt;&gt;100",E97/D97*100),"-")</f>
        <v>135.70644936081337</v>
      </c>
    </row>
    <row r="98" spans="1:6" s="8" customFormat="1" ht="12">
      <c r="A98" s="145">
        <v>6424</v>
      </c>
      <c r="B98" s="146" t="s">
        <v>875</v>
      </c>
      <c r="C98" s="335">
        <v>87</v>
      </c>
      <c r="D98" s="149">
        <v>0</v>
      </c>
      <c r="E98" s="149">
        <v>0</v>
      </c>
      <c r="F98" s="148" t="str">
        <f>IF(D98&lt;&gt;0,IF(E98/D98&gt;=100,"&gt;&gt;100",E98/D98*100),"-")</f>
        <v>-</v>
      </c>
    </row>
    <row r="99" spans="1:6" s="8" customFormat="1" ht="12">
      <c r="A99" s="145" t="s">
        <v>876</v>
      </c>
      <c r="B99" s="146" t="s">
        <v>877</v>
      </c>
      <c r="C99" s="335">
        <v>88</v>
      </c>
      <c r="D99" s="149">
        <v>0</v>
      </c>
      <c r="E99" s="149">
        <v>0</v>
      </c>
      <c r="F99" s="148" t="str">
        <f>IF(D99&lt;&gt;0,IF(E99/D99&gt;=100,"&gt;&gt;100",E99/D99*100),"-")</f>
        <v>-</v>
      </c>
    </row>
    <row r="100" spans="1:6" s="8" customFormat="1" ht="12">
      <c r="A100" s="145">
        <v>6429</v>
      </c>
      <c r="B100" s="146" t="s">
        <v>878</v>
      </c>
      <c r="C100" s="335">
        <v>89</v>
      </c>
      <c r="D100" s="149">
        <v>40502</v>
      </c>
      <c r="E100" s="149">
        <v>55568</v>
      </c>
      <c r="F100" s="148">
        <f>IF(D100&lt;&gt;0,IF(E100/D100&gt;=100,"&gt;&gt;100",E100/D100*100),"-")</f>
        <v>137.19816305367635</v>
      </c>
    </row>
    <row r="101" spans="1:6" s="8" customFormat="1" ht="12">
      <c r="A101" s="145">
        <v>643</v>
      </c>
      <c r="B101" s="146" t="s">
        <v>879</v>
      </c>
      <c r="C101" s="335">
        <v>90</v>
      </c>
      <c r="D101" s="147">
        <f>SUM(D102:D108)</f>
        <v>0</v>
      </c>
      <c r="E101" s="147">
        <f>SUM(E102:E108)</f>
        <v>0</v>
      </c>
      <c r="F101" s="150" t="str">
        <f>IF(D101&lt;&gt;0,IF(E101/D101&gt;=100,"&gt;&gt;100",E101/D101*100),"-")</f>
        <v>-</v>
      </c>
    </row>
    <row r="102" spans="1:6" s="8" customFormat="1" ht="24">
      <c r="A102" s="145">
        <v>6431</v>
      </c>
      <c r="B102" s="146" t="s">
        <v>880</v>
      </c>
      <c r="C102" s="335">
        <v>91</v>
      </c>
      <c r="D102" s="149">
        <v>0</v>
      </c>
      <c r="E102" s="149">
        <v>0</v>
      </c>
      <c r="F102" s="148" t="str">
        <f>IF(D102&lt;&gt;0,IF(E102/D102&gt;=100,"&gt;&gt;100",E102/D102*100),"-")</f>
        <v>-</v>
      </c>
    </row>
    <row r="103" spans="1:6" s="8" customFormat="1" ht="24">
      <c r="A103" s="145">
        <v>6432</v>
      </c>
      <c r="B103" s="152" t="s">
        <v>881</v>
      </c>
      <c r="C103" s="335">
        <v>92</v>
      </c>
      <c r="D103" s="149">
        <v>0</v>
      </c>
      <c r="E103" s="149">
        <v>0</v>
      </c>
      <c r="F103" s="148" t="str">
        <f>IF(D103&lt;&gt;0,IF(E103/D103&gt;=100,"&gt;&gt;100",E103/D103*100),"-")</f>
        <v>-</v>
      </c>
    </row>
    <row r="104" spans="1:6" s="8" customFormat="1" ht="24">
      <c r="A104" s="145">
        <v>6433</v>
      </c>
      <c r="B104" s="152" t="s">
        <v>882</v>
      </c>
      <c r="C104" s="335">
        <v>93</v>
      </c>
      <c r="D104" s="149">
        <v>0</v>
      </c>
      <c r="E104" s="149">
        <v>0</v>
      </c>
      <c r="F104" s="148" t="str">
        <f>IF(D104&lt;&gt;0,IF(E104/D104&gt;=100,"&gt;&gt;100",E104/D104*100),"-")</f>
        <v>-</v>
      </c>
    </row>
    <row r="105" spans="1:6" s="8" customFormat="1" ht="12">
      <c r="A105" s="145">
        <v>6434</v>
      </c>
      <c r="B105" s="146" t="s">
        <v>883</v>
      </c>
      <c r="C105" s="335">
        <v>94</v>
      </c>
      <c r="D105" s="149">
        <v>0</v>
      </c>
      <c r="E105" s="149">
        <v>0</v>
      </c>
      <c r="F105" s="148" t="str">
        <f>IF(D105&lt;&gt;0,IF(E105/D105&gt;=100,"&gt;&gt;100",E105/D105*100),"-")</f>
        <v>-</v>
      </c>
    </row>
    <row r="106" spans="1:6" s="8" customFormat="1" ht="24">
      <c r="A106" s="145">
        <v>6435</v>
      </c>
      <c r="B106" s="152" t="s">
        <v>884</v>
      </c>
      <c r="C106" s="335">
        <v>95</v>
      </c>
      <c r="D106" s="149">
        <v>0</v>
      </c>
      <c r="E106" s="149">
        <v>0</v>
      </c>
      <c r="F106" s="148" t="str">
        <f>IF(D106&lt;&gt;0,IF(E106/D106&gt;=100,"&gt;&gt;100",E106/D106*100),"-")</f>
        <v>-</v>
      </c>
    </row>
    <row r="107" spans="1:6" s="8" customFormat="1" ht="24">
      <c r="A107" s="145">
        <v>6436</v>
      </c>
      <c r="B107" s="152" t="s">
        <v>885</v>
      </c>
      <c r="C107" s="335">
        <v>96</v>
      </c>
      <c r="D107" s="149">
        <v>0</v>
      </c>
      <c r="E107" s="149">
        <v>0</v>
      </c>
      <c r="F107" s="148" t="str">
        <f>IF(D107&lt;&gt;0,IF(E107/D107&gt;=100,"&gt;&gt;100",E107/D107*100),"-")</f>
        <v>-</v>
      </c>
    </row>
    <row r="108" spans="1:6" s="8" customFormat="1" ht="12">
      <c r="A108" s="145">
        <v>6437</v>
      </c>
      <c r="B108" s="146" t="s">
        <v>886</v>
      </c>
      <c r="C108" s="335">
        <v>97</v>
      </c>
      <c r="D108" s="149">
        <v>0</v>
      </c>
      <c r="E108" s="149">
        <v>0</v>
      </c>
      <c r="F108" s="148" t="str">
        <f>IF(D108&lt;&gt;0,IF(E108/D108&gt;=100,"&gt;&gt;100",E108/D108*100),"-")</f>
        <v>-</v>
      </c>
    </row>
    <row r="109" spans="1:6" s="8" customFormat="1" ht="12">
      <c r="A109" s="145" t="s">
        <v>887</v>
      </c>
      <c r="B109" s="146" t="s">
        <v>888</v>
      </c>
      <c r="C109" s="335">
        <v>98</v>
      </c>
      <c r="D109" s="147">
        <f>SUM(D110:D115)</f>
        <v>0</v>
      </c>
      <c r="E109" s="147">
        <f>SUM(E110:E115)</f>
        <v>0</v>
      </c>
      <c r="F109" s="150" t="str">
        <f>IF(D109&lt;&gt;0,IF(E109/D109&gt;=100,"&gt;&gt;100",E109/D109*100),"-")</f>
        <v>-</v>
      </c>
    </row>
    <row r="110" spans="1:6" s="8" customFormat="1" ht="24">
      <c r="A110" s="145" t="s">
        <v>889</v>
      </c>
      <c r="B110" s="146" t="s">
        <v>890</v>
      </c>
      <c r="C110" s="335">
        <v>99</v>
      </c>
      <c r="D110" s="149">
        <v>0</v>
      </c>
      <c r="E110" s="149">
        <v>0</v>
      </c>
      <c r="F110" s="148" t="str">
        <f>IF(D110&lt;&gt;0,IF(E110/D110&gt;=100,"&gt;&gt;100",E110/D110*100),"-")</f>
        <v>-</v>
      </c>
    </row>
    <row r="111" spans="1:6" s="8" customFormat="1" ht="24">
      <c r="A111" s="145" t="s">
        <v>891</v>
      </c>
      <c r="B111" s="146" t="s">
        <v>892</v>
      </c>
      <c r="C111" s="335">
        <v>100</v>
      </c>
      <c r="D111" s="149">
        <v>0</v>
      </c>
      <c r="E111" s="149">
        <v>0</v>
      </c>
      <c r="F111" s="148" t="str">
        <f>IF(D111&lt;&gt;0,IF(E111/D111&gt;=100,"&gt;&gt;100",E111/D111*100),"-")</f>
        <v>-</v>
      </c>
    </row>
    <row r="112" spans="1:6" s="8" customFormat="1" ht="24">
      <c r="A112" s="145" t="s">
        <v>893</v>
      </c>
      <c r="B112" s="146" t="s">
        <v>894</v>
      </c>
      <c r="C112" s="335">
        <v>101</v>
      </c>
      <c r="D112" s="149">
        <v>0</v>
      </c>
      <c r="E112" s="149">
        <v>0</v>
      </c>
      <c r="F112" s="148" t="str">
        <f>IF(D112&lt;&gt;0,IF(E112/D112&gt;=100,"&gt;&gt;100",E112/D112*100),"-")</f>
        <v>-</v>
      </c>
    </row>
    <row r="113" spans="1:6" s="8" customFormat="1" ht="24">
      <c r="A113" s="145" t="s">
        <v>895</v>
      </c>
      <c r="B113" s="146" t="s">
        <v>896</v>
      </c>
      <c r="C113" s="335">
        <v>102</v>
      </c>
      <c r="D113" s="149">
        <v>0</v>
      </c>
      <c r="E113" s="149">
        <v>0</v>
      </c>
      <c r="F113" s="148" t="str">
        <f>IF(D113&lt;&gt;0,IF(E113/D113&gt;=100,"&gt;&gt;100",E113/D113*100),"-")</f>
        <v>-</v>
      </c>
    </row>
    <row r="114" spans="1:6" s="8" customFormat="1" ht="24">
      <c r="A114" s="145" t="s">
        <v>897</v>
      </c>
      <c r="B114" s="146" t="s">
        <v>898</v>
      </c>
      <c r="C114" s="335">
        <v>103</v>
      </c>
      <c r="D114" s="149">
        <v>0</v>
      </c>
      <c r="E114" s="149">
        <v>0</v>
      </c>
      <c r="F114" s="148" t="str">
        <f>IF(D114&lt;&gt;0,IF(E114/D114&gt;=100,"&gt;&gt;100",E114/D114*100),"-")</f>
        <v>-</v>
      </c>
    </row>
    <row r="115" spans="1:6" s="8" customFormat="1" ht="12">
      <c r="A115" s="145" t="s">
        <v>899</v>
      </c>
      <c r="B115" s="151" t="s">
        <v>900</v>
      </c>
      <c r="C115" s="335">
        <v>104</v>
      </c>
      <c r="D115" s="149">
        <v>0</v>
      </c>
      <c r="E115" s="149">
        <v>0</v>
      </c>
      <c r="F115" s="148" t="str">
        <f>IF(D115&lt;&gt;0,IF(E115/D115&gt;=100,"&gt;&gt;100",E115/D115*100),"-")</f>
        <v>-</v>
      </c>
    </row>
    <row r="116" spans="1:6" s="8" customFormat="1" ht="24">
      <c r="A116" s="145">
        <v>65</v>
      </c>
      <c r="B116" s="146" t="s">
        <v>901</v>
      </c>
      <c r="C116" s="335">
        <v>105</v>
      </c>
      <c r="D116" s="147">
        <f>D117+D122+D130</f>
        <v>15425408</v>
      </c>
      <c r="E116" s="147">
        <f>E117+E122+E130</f>
        <v>17000662</v>
      </c>
      <c r="F116" s="150">
        <f>IF(D116&lt;&gt;0,IF(E116/D116&gt;=100,"&gt;&gt;100",E116/D116*100),"-")</f>
        <v>110.21207348291857</v>
      </c>
    </row>
    <row r="117" spans="1:6" s="8" customFormat="1" ht="12">
      <c r="A117" s="145">
        <v>651</v>
      </c>
      <c r="B117" s="146" t="s">
        <v>902</v>
      </c>
      <c r="C117" s="335">
        <v>106</v>
      </c>
      <c r="D117" s="147">
        <f>SUM(D118:D121)</f>
        <v>41804</v>
      </c>
      <c r="E117" s="147">
        <f>SUM(E118:E121)</f>
        <v>44249</v>
      </c>
      <c r="F117" s="150">
        <f>IF(D117&lt;&gt;0,IF(E117/D117&gt;=100,"&gt;&gt;100",E117/D117*100),"-")</f>
        <v>105.84872261027654</v>
      </c>
    </row>
    <row r="118" spans="1:6" s="8" customFormat="1" ht="12">
      <c r="A118" s="145">
        <v>6511</v>
      </c>
      <c r="B118" s="146" t="s">
        <v>903</v>
      </c>
      <c r="C118" s="335">
        <v>107</v>
      </c>
      <c r="D118" s="149">
        <v>0</v>
      </c>
      <c r="E118" s="149">
        <v>0</v>
      </c>
      <c r="F118" s="148" t="str">
        <f>IF(D118&lt;&gt;0,IF(E118/D118&gt;=100,"&gt;&gt;100",E118/D118*100),"-")</f>
        <v>-</v>
      </c>
    </row>
    <row r="119" spans="1:6" s="8" customFormat="1" ht="12">
      <c r="A119" s="145">
        <v>6512</v>
      </c>
      <c r="B119" s="146" t="s">
        <v>904</v>
      </c>
      <c r="C119" s="335">
        <v>108</v>
      </c>
      <c r="D119" s="149">
        <v>0</v>
      </c>
      <c r="E119" s="149">
        <v>0</v>
      </c>
      <c r="F119" s="148" t="str">
        <f>IF(D119&lt;&gt;0,IF(E119/D119&gt;=100,"&gt;&gt;100",E119/D119*100),"-")</f>
        <v>-</v>
      </c>
    </row>
    <row r="120" spans="1:6" s="8" customFormat="1" ht="12">
      <c r="A120" s="145">
        <v>6513</v>
      </c>
      <c r="B120" s="146" t="s">
        <v>905</v>
      </c>
      <c r="C120" s="335">
        <v>109</v>
      </c>
      <c r="D120" s="149">
        <v>2683</v>
      </c>
      <c r="E120" s="149">
        <v>8964</v>
      </c>
      <c r="F120" s="148">
        <f>IF(D120&lt;&gt;0,IF(E120/D120&gt;=100,"&gt;&gt;100",E120/D120*100),"-")</f>
        <v>334.10361535594484</v>
      </c>
    </row>
    <row r="121" spans="1:6" s="8" customFormat="1" ht="12">
      <c r="A121" s="145">
        <v>6514</v>
      </c>
      <c r="B121" s="146" t="s">
        <v>906</v>
      </c>
      <c r="C121" s="335">
        <v>110</v>
      </c>
      <c r="D121" s="149">
        <v>39121</v>
      </c>
      <c r="E121" s="149">
        <v>35285</v>
      </c>
      <c r="F121" s="148">
        <f>IF(D121&lt;&gt;0,IF(E121/D121&gt;=100,"&gt;&gt;100",E121/D121*100),"-")</f>
        <v>90.194524679839475</v>
      </c>
    </row>
    <row r="122" spans="1:6" s="8" customFormat="1" ht="12">
      <c r="A122" s="145">
        <v>652</v>
      </c>
      <c r="B122" s="146" t="s">
        <v>907</v>
      </c>
      <c r="C122" s="335">
        <v>111</v>
      </c>
      <c r="D122" s="147">
        <f>SUM(D123:D129)</f>
        <v>252105</v>
      </c>
      <c r="E122" s="147">
        <f>SUM(E123:E129)</f>
        <v>631981</v>
      </c>
      <c r="F122" s="150">
        <f>IF(D122&lt;&gt;0,IF(E122/D122&gt;=100,"&gt;&gt;100",E122/D122*100),"-")</f>
        <v>250.68166041926975</v>
      </c>
    </row>
    <row r="123" spans="1:6" s="8" customFormat="1" ht="12">
      <c r="A123" s="145">
        <v>6521</v>
      </c>
      <c r="B123" s="146" t="s">
        <v>908</v>
      </c>
      <c r="C123" s="335">
        <v>112</v>
      </c>
      <c r="D123" s="149">
        <v>0</v>
      </c>
      <c r="E123" s="149">
        <v>0</v>
      </c>
      <c r="F123" s="148" t="str">
        <f>IF(D123&lt;&gt;0,IF(E123/D123&gt;=100,"&gt;&gt;100",E123/D123*100),"-")</f>
        <v>-</v>
      </c>
    </row>
    <row r="124" spans="1:6" s="8" customFormat="1" ht="12">
      <c r="A124" s="145">
        <v>6522</v>
      </c>
      <c r="B124" s="146" t="s">
        <v>909</v>
      </c>
      <c r="C124" s="335">
        <v>113</v>
      </c>
      <c r="D124" s="149">
        <v>252105</v>
      </c>
      <c r="E124" s="149">
        <v>624667</v>
      </c>
      <c r="F124" s="148">
        <f>IF(D124&lt;&gt;0,IF(E124/D124&gt;=100,"&gt;&gt;100",E124/D124*100),"-")</f>
        <v>247.78048828860992</v>
      </c>
    </row>
    <row r="125" spans="1:6" s="8" customFormat="1" ht="12">
      <c r="A125" s="145">
        <v>6524</v>
      </c>
      <c r="B125" s="146" t="s">
        <v>910</v>
      </c>
      <c r="C125" s="335">
        <v>114</v>
      </c>
      <c r="D125" s="149">
        <v>0</v>
      </c>
      <c r="E125" s="149">
        <v>0</v>
      </c>
      <c r="F125" s="148" t="str">
        <f>IF(D125&lt;&gt;0,IF(E125/D125&gt;=100,"&gt;&gt;100",E125/D125*100),"-")</f>
        <v>-</v>
      </c>
    </row>
    <row r="126" spans="1:6" s="8" customFormat="1" ht="12">
      <c r="A126" s="145">
        <v>6525</v>
      </c>
      <c r="B126" s="146" t="s">
        <v>911</v>
      </c>
      <c r="C126" s="335">
        <v>115</v>
      </c>
      <c r="D126" s="149">
        <v>0</v>
      </c>
      <c r="E126" s="149">
        <v>0</v>
      </c>
      <c r="F126" s="148" t="str">
        <f>IF(D126&lt;&gt;0,IF(E126/D126&gt;=100,"&gt;&gt;100",E126/D126*100),"-")</f>
        <v>-</v>
      </c>
    </row>
    <row r="127" spans="1:6" s="8" customFormat="1" ht="12">
      <c r="A127" s="145">
        <v>6526</v>
      </c>
      <c r="B127" s="146" t="s">
        <v>912</v>
      </c>
      <c r="C127" s="335">
        <v>116</v>
      </c>
      <c r="D127" s="149">
        <v>0</v>
      </c>
      <c r="E127" s="149">
        <v>7314</v>
      </c>
      <c r="F127" s="148" t="str">
        <f>IF(D127&lt;&gt;0,IF(E127/D127&gt;=100,"&gt;&gt;100",E127/D127*100),"-")</f>
        <v>-</v>
      </c>
    </row>
    <row r="128" spans="1:6" s="8" customFormat="1" ht="12">
      <c r="A128" s="145">
        <v>6527</v>
      </c>
      <c r="B128" s="146" t="s">
        <v>913</v>
      </c>
      <c r="C128" s="335">
        <v>117</v>
      </c>
      <c r="D128" s="149">
        <v>0</v>
      </c>
      <c r="E128" s="149">
        <v>0</v>
      </c>
      <c r="F128" s="148" t="str">
        <f>IF(D128&lt;&gt;0,IF(E128/D128&gt;=100,"&gt;&gt;100",E128/D128*100),"-")</f>
        <v>-</v>
      </c>
    </row>
    <row r="129" spans="1:6" s="8" customFormat="1" ht="12">
      <c r="A129" s="145" t="s">
        <v>914</v>
      </c>
      <c r="B129" s="151" t="s">
        <v>915</v>
      </c>
      <c r="C129" s="335">
        <v>118</v>
      </c>
      <c r="D129" s="149">
        <v>0</v>
      </c>
      <c r="E129" s="149">
        <v>0</v>
      </c>
      <c r="F129" s="148" t="str">
        <f>IF(D129&lt;&gt;0,IF(E129/D129&gt;=100,"&gt;&gt;100",E129/D129*100),"-")</f>
        <v>-</v>
      </c>
    </row>
    <row r="130" spans="1:6" s="8" customFormat="1" ht="12">
      <c r="A130" s="145">
        <v>653</v>
      </c>
      <c r="B130" s="146" t="s">
        <v>916</v>
      </c>
      <c r="C130" s="335">
        <v>119</v>
      </c>
      <c r="D130" s="147">
        <f>SUM(D131:D133)</f>
        <v>15131499</v>
      </c>
      <c r="E130" s="147">
        <f>SUM(E131:E133)</f>
        <v>16324432</v>
      </c>
      <c r="F130" s="150">
        <f>IF(D130&lt;&gt;0,IF(E130/D130&gt;=100,"&gt;&gt;100",E130/D130*100),"-")</f>
        <v>107.88377278417691</v>
      </c>
    </row>
    <row r="131" spans="1:6" s="8" customFormat="1" ht="12">
      <c r="A131" s="145">
        <v>6531</v>
      </c>
      <c r="B131" s="146" t="s">
        <v>917</v>
      </c>
      <c r="C131" s="335">
        <v>120</v>
      </c>
      <c r="D131" s="149">
        <v>2301458</v>
      </c>
      <c r="E131" s="149">
        <v>2163707</v>
      </c>
      <c r="F131" s="148">
        <f>IF(D131&lt;&gt;0,IF(E131/D131&gt;=100,"&gt;&gt;100",E131/D131*100),"-")</f>
        <v>94.01462029722029</v>
      </c>
    </row>
    <row r="132" spans="1:6" s="8" customFormat="1" ht="12">
      <c r="A132" s="145">
        <v>6532</v>
      </c>
      <c r="B132" s="146" t="s">
        <v>918</v>
      </c>
      <c r="C132" s="335">
        <v>121</v>
      </c>
      <c r="D132" s="149">
        <v>12830041</v>
      </c>
      <c r="E132" s="149">
        <v>14160725</v>
      </c>
      <c r="F132" s="148">
        <f>IF(D132&lt;&gt;0,IF(E132/D132&gt;=100,"&gt;&gt;100",E132/D132*100),"-")</f>
        <v>110.37162702753638</v>
      </c>
    </row>
    <row r="133" spans="1:6" s="8" customFormat="1" ht="12">
      <c r="A133" s="145">
        <v>6533</v>
      </c>
      <c r="B133" s="146" t="s">
        <v>919</v>
      </c>
      <c r="C133" s="335">
        <v>122</v>
      </c>
      <c r="D133" s="149">
        <v>0</v>
      </c>
      <c r="E133" s="149">
        <v>0</v>
      </c>
      <c r="F133" s="148" t="str">
        <f>IF(D133&lt;&gt;0,IF(E133/D133&gt;=100,"&gt;&gt;100",E133/D133*100),"-")</f>
        <v>-</v>
      </c>
    </row>
    <row r="134" spans="1:6" s="8" customFormat="1" ht="12">
      <c r="A134" s="145">
        <v>66</v>
      </c>
      <c r="B134" s="151" t="s">
        <v>920</v>
      </c>
      <c r="C134" s="335">
        <v>123</v>
      </c>
      <c r="D134" s="147">
        <f>D135+D138</f>
        <v>0</v>
      </c>
      <c r="E134" s="147">
        <f>E135+E138</f>
        <v>0</v>
      </c>
      <c r="F134" s="150" t="str">
        <f>IF(D134&lt;&gt;0,IF(E134/D134&gt;=100,"&gt;&gt;100",E134/D134*100),"-")</f>
        <v>-</v>
      </c>
    </row>
    <row r="135" spans="1:6" s="8" customFormat="1" ht="12">
      <c r="A135" s="145">
        <v>661</v>
      </c>
      <c r="B135" s="146" t="s">
        <v>921</v>
      </c>
      <c r="C135" s="335">
        <v>124</v>
      </c>
      <c r="D135" s="147">
        <f>SUM(D136:D137)</f>
        <v>0</v>
      </c>
      <c r="E135" s="147">
        <f>SUM(E136:E137)</f>
        <v>0</v>
      </c>
      <c r="F135" s="150" t="str">
        <f>IF(D135&lt;&gt;0,IF(E135/D135&gt;=100,"&gt;&gt;100",E135/D135*100),"-")</f>
        <v>-</v>
      </c>
    </row>
    <row r="136" spans="1:6" s="8" customFormat="1" ht="12">
      <c r="A136" s="145">
        <v>6614</v>
      </c>
      <c r="B136" s="146" t="s">
        <v>922</v>
      </c>
      <c r="C136" s="335">
        <v>125</v>
      </c>
      <c r="D136" s="149">
        <v>0</v>
      </c>
      <c r="E136" s="149">
        <v>0</v>
      </c>
      <c r="F136" s="148" t="str">
        <f>IF(D136&lt;&gt;0,IF(E136/D136&gt;=100,"&gt;&gt;100",E136/D136*100),"-")</f>
        <v>-</v>
      </c>
    </row>
    <row r="137" spans="1:6" s="8" customFormat="1" ht="12">
      <c r="A137" s="145">
        <v>6615</v>
      </c>
      <c r="B137" s="146" t="s">
        <v>923</v>
      </c>
      <c r="C137" s="335">
        <v>126</v>
      </c>
      <c r="D137" s="149">
        <v>0</v>
      </c>
      <c r="E137" s="149">
        <v>0</v>
      </c>
      <c r="F137" s="148" t="str">
        <f>IF(D137&lt;&gt;0,IF(E137/D137&gt;=100,"&gt;&gt;100",E137/D137*100),"-")</f>
        <v>-</v>
      </c>
    </row>
    <row r="138" spans="1:6" s="8" customFormat="1" ht="12">
      <c r="A138" s="145">
        <v>663</v>
      </c>
      <c r="B138" s="151" t="s">
        <v>924</v>
      </c>
      <c r="C138" s="335">
        <v>127</v>
      </c>
      <c r="D138" s="147">
        <f>SUM(D139:D140)</f>
        <v>0</v>
      </c>
      <c r="E138" s="147">
        <f>SUM(E139:E140)</f>
        <v>0</v>
      </c>
      <c r="F138" s="150" t="str">
        <f>IF(D138&lt;&gt;0,IF(E138/D138&gt;=100,"&gt;&gt;100",E138/D138*100),"-")</f>
        <v>-</v>
      </c>
    </row>
    <row r="139" spans="1:6" s="8" customFormat="1" ht="12">
      <c r="A139" s="145">
        <v>6631</v>
      </c>
      <c r="B139" s="146" t="s">
        <v>925</v>
      </c>
      <c r="C139" s="335">
        <v>128</v>
      </c>
      <c r="D139" s="149">
        <v>0</v>
      </c>
      <c r="E139" s="149">
        <v>0</v>
      </c>
      <c r="F139" s="148" t="str">
        <f>IF(D139&lt;&gt;0,IF(E139/D139&gt;=100,"&gt;&gt;100",E139/D139*100),"-")</f>
        <v>-</v>
      </c>
    </row>
    <row r="140" spans="1:6" s="8" customFormat="1" ht="12">
      <c r="A140" s="145">
        <v>6632</v>
      </c>
      <c r="B140" s="151" t="s">
        <v>926</v>
      </c>
      <c r="C140" s="335">
        <v>129</v>
      </c>
      <c r="D140" s="149">
        <v>0</v>
      </c>
      <c r="E140" s="149">
        <v>0</v>
      </c>
      <c r="F140" s="148" t="str">
        <f>IF(D140&lt;&gt;0,IF(E140/D140&gt;=100,"&gt;&gt;100",E140/D140*100),"-")</f>
        <v>-</v>
      </c>
    </row>
    <row r="141" spans="1:6" s="8" customFormat="1" ht="12">
      <c r="A141" s="145">
        <v>67</v>
      </c>
      <c r="B141" s="151" t="s">
        <v>927</v>
      </c>
      <c r="C141" s="335">
        <v>130</v>
      </c>
      <c r="D141" s="147">
        <f>D142+D146</f>
        <v>0</v>
      </c>
      <c r="E141" s="147">
        <f>E142+E146</f>
        <v>0</v>
      </c>
      <c r="F141" s="150" t="str">
        <f>IF(D141&lt;&gt;0,IF(E141/D141&gt;=100,"&gt;&gt;100",E141/D141*100),"-")</f>
        <v>-</v>
      </c>
    </row>
    <row r="142" spans="1:6" s="8" customFormat="1" ht="24">
      <c r="A142" s="145">
        <v>671</v>
      </c>
      <c r="B142" s="152" t="s">
        <v>928</v>
      </c>
      <c r="C142" s="335">
        <v>131</v>
      </c>
      <c r="D142" s="147">
        <f>SUM(D143:D145)</f>
        <v>0</v>
      </c>
      <c r="E142" s="147">
        <f>SUM(E143:E145)</f>
        <v>0</v>
      </c>
      <c r="F142" s="150" t="str">
        <f t="shared" si="2" ref="F142:F205">IF(D142&lt;&gt;0,IF(E142/D142&gt;=100,"&gt;&gt;100",E142/D142*100),"-")</f>
        <v>-</v>
      </c>
    </row>
    <row r="143" spans="1:6" s="8" customFormat="1" ht="12">
      <c r="A143" s="145">
        <v>6711</v>
      </c>
      <c r="B143" s="146" t="s">
        <v>929</v>
      </c>
      <c r="C143" s="335">
        <v>132</v>
      </c>
      <c r="D143" s="149">
        <v>0</v>
      </c>
      <c r="E143" s="149">
        <v>0</v>
      </c>
      <c r="F143" s="148" t="str">
        <f>IF(D143&lt;&gt;0,IF(E143/D143&gt;=100,"&gt;&gt;100",E143/D143*100),"-")</f>
        <v>-</v>
      </c>
    </row>
    <row r="144" spans="1:6" s="8" customFormat="1" ht="12">
      <c r="A144" s="145">
        <v>6712</v>
      </c>
      <c r="B144" s="151" t="s">
        <v>930</v>
      </c>
      <c r="C144" s="335">
        <v>133</v>
      </c>
      <c r="D144" s="149">
        <v>0</v>
      </c>
      <c r="E144" s="149">
        <v>0</v>
      </c>
      <c r="F144" s="148" t="str">
        <f>IF(D144&lt;&gt;0,IF(E144/D144&gt;=100,"&gt;&gt;100",E144/D144*100),"-")</f>
        <v>-</v>
      </c>
    </row>
    <row r="145" spans="1:6" s="8" customFormat="1" ht="24">
      <c r="A145" s="145" t="s">
        <v>931</v>
      </c>
      <c r="B145" s="146" t="s">
        <v>932</v>
      </c>
      <c r="C145" s="335">
        <v>134</v>
      </c>
      <c r="D145" s="149">
        <v>0</v>
      </c>
      <c r="E145" s="149">
        <v>0</v>
      </c>
      <c r="F145" s="148" t="str">
        <f>IF(D145&lt;&gt;0,IF(E145/D145&gt;=100,"&gt;&gt;100",E145/D145*100),"-")</f>
        <v>-</v>
      </c>
    </row>
    <row r="146" spans="1:6" s="8" customFormat="1" ht="12">
      <c r="A146" s="145" t="s">
        <v>933</v>
      </c>
      <c r="B146" s="146" t="s">
        <v>934</v>
      </c>
      <c r="C146" s="335">
        <v>135</v>
      </c>
      <c r="D146" s="149">
        <v>0</v>
      </c>
      <c r="E146" s="149">
        <v>0</v>
      </c>
      <c r="F146" s="148" t="str">
        <f>IF(D146&lt;&gt;0,IF(E146/D146&gt;=100,"&gt;&gt;100",E146/D146*100),"-")</f>
        <v>-</v>
      </c>
    </row>
    <row r="147" spans="1:6" s="8" customFormat="1" ht="12">
      <c r="A147" s="145">
        <v>68</v>
      </c>
      <c r="B147" s="146" t="s">
        <v>935</v>
      </c>
      <c r="C147" s="335">
        <v>136</v>
      </c>
      <c r="D147" s="147">
        <f>D148+D158</f>
        <v>107344</v>
      </c>
      <c r="E147" s="147">
        <f>E148+E158</f>
        <v>43786</v>
      </c>
      <c r="F147" s="150">
        <f>IF(D147&lt;&gt;0,IF(E147/D147&gt;=100,"&gt;&gt;100",E147/D147*100),"-")</f>
        <v>40.790356237889405</v>
      </c>
    </row>
    <row r="148" spans="1:6" s="8" customFormat="1" ht="12">
      <c r="A148" s="145">
        <v>681</v>
      </c>
      <c r="B148" s="146" t="s">
        <v>936</v>
      </c>
      <c r="C148" s="335">
        <v>137</v>
      </c>
      <c r="D148" s="147">
        <f>SUM(D149:D157)</f>
        <v>1200</v>
      </c>
      <c r="E148" s="147">
        <f>SUM(E149:E157)</f>
        <v>400</v>
      </c>
      <c r="F148" s="150">
        <f>IF(D148&lt;&gt;0,IF(E148/D148&gt;=100,"&gt;&gt;100",E148/D148*100),"-")</f>
        <v>33.333333333333329</v>
      </c>
    </row>
    <row r="149" spans="1:6" s="8" customFormat="1" ht="12">
      <c r="A149" s="145">
        <v>6811</v>
      </c>
      <c r="B149" s="146" t="s">
        <v>937</v>
      </c>
      <c r="C149" s="335">
        <v>138</v>
      </c>
      <c r="D149" s="149">
        <v>0</v>
      </c>
      <c r="E149" s="149">
        <v>0</v>
      </c>
      <c r="F149" s="148" t="str">
        <f>IF(D149&lt;&gt;0,IF(E149/D149&gt;=100,"&gt;&gt;100",E149/D149*100),"-")</f>
        <v>-</v>
      </c>
    </row>
    <row r="150" spans="1:6" s="8" customFormat="1" ht="12">
      <c r="A150" s="145">
        <v>6812</v>
      </c>
      <c r="B150" s="146" t="s">
        <v>938</v>
      </c>
      <c r="C150" s="335">
        <v>139</v>
      </c>
      <c r="D150" s="149">
        <v>0</v>
      </c>
      <c r="E150" s="149">
        <v>0</v>
      </c>
      <c r="F150" s="148" t="str">
        <f>IF(D150&lt;&gt;0,IF(E150/D150&gt;=100,"&gt;&gt;100",E150/D150*100),"-")</f>
        <v>-</v>
      </c>
    </row>
    <row r="151" spans="1:6" s="8" customFormat="1" ht="12">
      <c r="A151" s="145">
        <v>6813</v>
      </c>
      <c r="B151" s="146" t="s">
        <v>939</v>
      </c>
      <c r="C151" s="335">
        <v>140</v>
      </c>
      <c r="D151" s="149">
        <v>0</v>
      </c>
      <c r="E151" s="149">
        <v>0</v>
      </c>
      <c r="F151" s="148" t="str">
        <f>IF(D151&lt;&gt;0,IF(E151/D151&gt;=100,"&gt;&gt;100",E151/D151*100),"-")</f>
        <v>-</v>
      </c>
    </row>
    <row r="152" spans="1:6" s="8" customFormat="1" ht="12">
      <c r="A152" s="145">
        <v>6814</v>
      </c>
      <c r="B152" s="146" t="s">
        <v>940</v>
      </c>
      <c r="C152" s="335">
        <v>141</v>
      </c>
      <c r="D152" s="149">
        <v>0</v>
      </c>
      <c r="E152" s="149">
        <v>0</v>
      </c>
      <c r="F152" s="148" t="str">
        <f>IF(D152&lt;&gt;0,IF(E152/D152&gt;=100,"&gt;&gt;100",E152/D152*100),"-")</f>
        <v>-</v>
      </c>
    </row>
    <row r="153" spans="1:6" s="8" customFormat="1" ht="12">
      <c r="A153" s="145">
        <v>6815</v>
      </c>
      <c r="B153" s="146" t="s">
        <v>941</v>
      </c>
      <c r="C153" s="335">
        <v>142</v>
      </c>
      <c r="D153" s="149">
        <v>0</v>
      </c>
      <c r="E153" s="149">
        <v>0</v>
      </c>
      <c r="F153" s="148" t="str">
        <f>IF(D153&lt;&gt;0,IF(E153/D153&gt;=100,"&gt;&gt;100",E153/D153*100),"-")</f>
        <v>-</v>
      </c>
    </row>
    <row r="154" spans="1:6" s="8" customFormat="1" ht="12">
      <c r="A154" s="145">
        <v>6816</v>
      </c>
      <c r="B154" s="146" t="s">
        <v>942</v>
      </c>
      <c r="C154" s="335">
        <v>143</v>
      </c>
      <c r="D154" s="149">
        <v>0</v>
      </c>
      <c r="E154" s="149">
        <v>0</v>
      </c>
      <c r="F154" s="148" t="str">
        <f>IF(D154&lt;&gt;0,IF(E154/D154&gt;=100,"&gt;&gt;100",E154/D154*100),"-")</f>
        <v>-</v>
      </c>
    </row>
    <row r="155" spans="1:6" s="8" customFormat="1" ht="12">
      <c r="A155" s="145">
        <v>6817</v>
      </c>
      <c r="B155" s="146" t="s">
        <v>943</v>
      </c>
      <c r="C155" s="335">
        <v>144</v>
      </c>
      <c r="D155" s="149">
        <v>0</v>
      </c>
      <c r="E155" s="149">
        <v>0</v>
      </c>
      <c r="F155" s="148" t="str">
        <f>IF(D155&lt;&gt;0,IF(E155/D155&gt;=100,"&gt;&gt;100",E155/D155*100),"-")</f>
        <v>-</v>
      </c>
    </row>
    <row r="156" spans="1:6" s="8" customFormat="1" ht="12">
      <c r="A156" s="145">
        <v>6818</v>
      </c>
      <c r="B156" s="146" t="s">
        <v>944</v>
      </c>
      <c r="C156" s="335">
        <v>145</v>
      </c>
      <c r="D156" s="149">
        <v>0</v>
      </c>
      <c r="E156" s="149">
        <v>0</v>
      </c>
      <c r="F156" s="148" t="str">
        <f>IF(D156&lt;&gt;0,IF(E156/D156&gt;=100,"&gt;&gt;100",E156/D156*100),"-")</f>
        <v>-</v>
      </c>
    </row>
    <row r="157" spans="1:6" s="8" customFormat="1" ht="12">
      <c r="A157" s="145">
        <v>6819</v>
      </c>
      <c r="B157" s="146" t="s">
        <v>945</v>
      </c>
      <c r="C157" s="335">
        <v>146</v>
      </c>
      <c r="D157" s="149">
        <v>1200</v>
      </c>
      <c r="E157" s="149">
        <v>400</v>
      </c>
      <c r="F157" s="148">
        <f>IF(D157&lt;&gt;0,IF(E157/D157&gt;=100,"&gt;&gt;100",E157/D157*100),"-")</f>
        <v>33.333333333333329</v>
      </c>
    </row>
    <row r="158" spans="1:6" s="8" customFormat="1" ht="12">
      <c r="A158" s="145">
        <v>683</v>
      </c>
      <c r="B158" s="146" t="s">
        <v>946</v>
      </c>
      <c r="C158" s="335">
        <v>147</v>
      </c>
      <c r="D158" s="149">
        <v>106144</v>
      </c>
      <c r="E158" s="149">
        <v>43386</v>
      </c>
      <c r="F158" s="148">
        <f>IF(D158&lt;&gt;0,IF(E158/D158&gt;=100,"&gt;&gt;100",E158/D158*100),"-")</f>
        <v>40.874660838106728</v>
      </c>
    </row>
    <row r="159" spans="1:6" s="8" customFormat="1" ht="12">
      <c r="A159" s="145">
        <v>3</v>
      </c>
      <c r="B159" s="146" t="s">
        <v>947</v>
      </c>
      <c r="C159" s="335">
        <v>148</v>
      </c>
      <c r="D159" s="147">
        <f>D160+D171+D204+D223+D232+D257+D268</f>
        <v>23308620</v>
      </c>
      <c r="E159" s="147">
        <f>E160+E171+E204+E223+E232+E257+E268</f>
        <v>20238626</v>
      </c>
      <c r="F159" s="150">
        <f>IF(D159&lt;&gt;0,IF(E159/D159&gt;=100,"&gt;&gt;100",E159/D159*100),"-")</f>
        <v>86.828932815413353</v>
      </c>
    </row>
    <row r="160" spans="1:6" s="8" customFormat="1" ht="12">
      <c r="A160" s="145">
        <v>31</v>
      </c>
      <c r="B160" s="146" t="s">
        <v>948</v>
      </c>
      <c r="C160" s="335">
        <v>149</v>
      </c>
      <c r="D160" s="147">
        <f>D161+D166+D167</f>
        <v>1950081</v>
      </c>
      <c r="E160" s="147">
        <f>E161+E166+E167</f>
        <v>1811325</v>
      </c>
      <c r="F160" s="150">
        <f>IF(D160&lt;&gt;0,IF(E160/D160&gt;=100,"&gt;&gt;100",E160/D160*100),"-")</f>
        <v>92.884603254941723</v>
      </c>
    </row>
    <row r="161" spans="1:6" s="8" customFormat="1" ht="12">
      <c r="A161" s="145">
        <v>311</v>
      </c>
      <c r="B161" s="146" t="s">
        <v>949</v>
      </c>
      <c r="C161" s="335">
        <v>150</v>
      </c>
      <c r="D161" s="147">
        <f>SUM(D162:D165)</f>
        <v>1317500</v>
      </c>
      <c r="E161" s="147">
        <f>SUM(E162:E165)</f>
        <v>1230555</v>
      </c>
      <c r="F161" s="150">
        <f>IF(D161&lt;&gt;0,IF(E161/D161&gt;=100,"&gt;&gt;100",E161/D161*100),"-")</f>
        <v>93.400759013282737</v>
      </c>
    </row>
    <row r="162" spans="1:6" s="8" customFormat="1" ht="12">
      <c r="A162" s="145">
        <v>3111</v>
      </c>
      <c r="B162" s="146" t="s">
        <v>950</v>
      </c>
      <c r="C162" s="335">
        <v>151</v>
      </c>
      <c r="D162" s="149">
        <v>1317500</v>
      </c>
      <c r="E162" s="149">
        <v>1230555</v>
      </c>
      <c r="F162" s="148">
        <f>IF(D162&lt;&gt;0,IF(E162/D162&gt;=100,"&gt;&gt;100",E162/D162*100),"-")</f>
        <v>93.400759013282737</v>
      </c>
    </row>
    <row r="163" spans="1:6" s="8" customFormat="1" ht="12">
      <c r="A163" s="145">
        <v>3112</v>
      </c>
      <c r="B163" s="146" t="s">
        <v>951</v>
      </c>
      <c r="C163" s="335">
        <v>152</v>
      </c>
      <c r="D163" s="149">
        <v>0</v>
      </c>
      <c r="E163" s="149">
        <v>0</v>
      </c>
      <c r="F163" s="148" t="str">
        <f>IF(D163&lt;&gt;0,IF(E163/D163&gt;=100,"&gt;&gt;100",E163/D163*100),"-")</f>
        <v>-</v>
      </c>
    </row>
    <row r="164" spans="1:6" s="8" customFormat="1" ht="12">
      <c r="A164" s="145">
        <v>3113</v>
      </c>
      <c r="B164" s="146" t="s">
        <v>952</v>
      </c>
      <c r="C164" s="335">
        <v>153</v>
      </c>
      <c r="D164" s="149">
        <v>0</v>
      </c>
      <c r="E164" s="149">
        <v>0</v>
      </c>
      <c r="F164" s="148" t="str">
        <f>IF(D164&lt;&gt;0,IF(E164/D164&gt;=100,"&gt;&gt;100",E164/D164*100),"-")</f>
        <v>-</v>
      </c>
    </row>
    <row r="165" spans="1:6" s="8" customFormat="1" ht="12">
      <c r="A165" s="145">
        <v>3114</v>
      </c>
      <c r="B165" s="146" t="s">
        <v>953</v>
      </c>
      <c r="C165" s="335">
        <v>154</v>
      </c>
      <c r="D165" s="149">
        <v>0</v>
      </c>
      <c r="E165" s="149">
        <v>0</v>
      </c>
      <c r="F165" s="148" t="str">
        <f>IF(D165&lt;&gt;0,IF(E165/D165&gt;=100,"&gt;&gt;100",E165/D165*100),"-")</f>
        <v>-</v>
      </c>
    </row>
    <row r="166" spans="1:6" s="8" customFormat="1" ht="12">
      <c r="A166" s="145">
        <v>312</v>
      </c>
      <c r="B166" s="146" t="s">
        <v>954</v>
      </c>
      <c r="C166" s="335">
        <v>155</v>
      </c>
      <c r="D166" s="149">
        <v>2400</v>
      </c>
      <c r="E166" s="149">
        <v>10400</v>
      </c>
      <c r="F166" s="148">
        <f>IF(D166&lt;&gt;0,IF(E166/D166&gt;=100,"&gt;&gt;100",E166/D166*100),"-")</f>
        <v>433.33333333333331</v>
      </c>
    </row>
    <row r="167" spans="1:6" s="8" customFormat="1" ht="12">
      <c r="A167" s="145">
        <v>313</v>
      </c>
      <c r="B167" s="146" t="s">
        <v>955</v>
      </c>
      <c r="C167" s="335">
        <v>156</v>
      </c>
      <c r="D167" s="147">
        <f>SUM(D168:D170)</f>
        <v>630181</v>
      </c>
      <c r="E167" s="147">
        <f>SUM(E168:E170)</f>
        <v>570370</v>
      </c>
      <c r="F167" s="150">
        <f>IF(D167&lt;&gt;0,IF(E167/D167&gt;=100,"&gt;&gt;100",E167/D167*100),"-")</f>
        <v>90.508917279321338</v>
      </c>
    </row>
    <row r="168" spans="1:6" s="8" customFormat="1" ht="12">
      <c r="A168" s="145">
        <v>3131</v>
      </c>
      <c r="B168" s="146" t="s">
        <v>824</v>
      </c>
      <c r="C168" s="335">
        <v>157</v>
      </c>
      <c r="D168" s="149">
        <v>338807</v>
      </c>
      <c r="E168" s="149">
        <v>306654</v>
      </c>
      <c r="F168" s="148">
        <f>IF(D168&lt;&gt;0,IF(E168/D168&gt;=100,"&gt;&gt;100",E168/D168*100),"-")</f>
        <v>90.50993633543581</v>
      </c>
    </row>
    <row r="169" spans="1:6" s="8" customFormat="1" ht="12">
      <c r="A169" s="145">
        <v>3132</v>
      </c>
      <c r="B169" s="146" t="s">
        <v>956</v>
      </c>
      <c r="C169" s="335">
        <v>158</v>
      </c>
      <c r="D169" s="149">
        <v>262575</v>
      </c>
      <c r="E169" s="149">
        <v>237651</v>
      </c>
      <c r="F169" s="148">
        <f>IF(D169&lt;&gt;0,IF(E169/D169&gt;=100,"&gt;&gt;100",E169/D169*100),"-")</f>
        <v>90.507854898600399</v>
      </c>
    </row>
    <row r="170" spans="1:6" s="8" customFormat="1" ht="12">
      <c r="A170" s="145">
        <v>3133</v>
      </c>
      <c r="B170" s="146" t="s">
        <v>957</v>
      </c>
      <c r="C170" s="335">
        <v>159</v>
      </c>
      <c r="D170" s="149">
        <v>28799</v>
      </c>
      <c r="E170" s="149">
        <v>26065</v>
      </c>
      <c r="F170" s="148">
        <f>IF(D170&lt;&gt;0,IF(E170/D170&gt;=100,"&gt;&gt;100",E170/D170*100),"-")</f>
        <v>90.506614813014338</v>
      </c>
    </row>
    <row r="171" spans="1:6" s="8" customFormat="1" ht="12">
      <c r="A171" s="145">
        <v>32</v>
      </c>
      <c r="B171" s="146" t="s">
        <v>958</v>
      </c>
      <c r="C171" s="335">
        <v>160</v>
      </c>
      <c r="D171" s="147">
        <f>D172+D177+D185+D195+D196</f>
        <v>6992317</v>
      </c>
      <c r="E171" s="147">
        <f>E172+E177+E185+E195+E196</f>
        <v>6962586</v>
      </c>
      <c r="F171" s="150">
        <f>IF(D171&lt;&gt;0,IF(E171/D171&gt;=100,"&gt;&gt;100",E171/D171*100),"-")</f>
        <v>99.574804746409526</v>
      </c>
    </row>
    <row r="172" spans="1:6" s="8" customFormat="1" ht="12">
      <c r="A172" s="145">
        <v>321</v>
      </c>
      <c r="B172" s="146" t="s">
        <v>959</v>
      </c>
      <c r="C172" s="335">
        <v>161</v>
      </c>
      <c r="D172" s="147">
        <f>SUM(D173:D176)</f>
        <v>140351</v>
      </c>
      <c r="E172" s="147">
        <f>SUM(E173:E176)</f>
        <v>209313</v>
      </c>
      <c r="F172" s="150">
        <f>IF(D172&lt;&gt;0,IF(E172/D172&gt;=100,"&gt;&gt;100",E172/D172*100),"-")</f>
        <v>149.13538200654074</v>
      </c>
    </row>
    <row r="173" spans="1:6" s="8" customFormat="1" ht="12">
      <c r="A173" s="145">
        <v>3211</v>
      </c>
      <c r="B173" s="146" t="s">
        <v>960</v>
      </c>
      <c r="C173" s="335">
        <v>162</v>
      </c>
      <c r="D173" s="149">
        <v>67647</v>
      </c>
      <c r="E173" s="149">
        <v>76695</v>
      </c>
      <c r="F173" s="148">
        <f>IF(D173&lt;&gt;0,IF(E173/D173&gt;=100,"&gt;&gt;100",E173/D173*100),"-")</f>
        <v>113.37531597853563</v>
      </c>
    </row>
    <row r="174" spans="1:6" s="8" customFormat="1" ht="12">
      <c r="A174" s="145">
        <v>3212</v>
      </c>
      <c r="B174" s="146" t="s">
        <v>961</v>
      </c>
      <c r="C174" s="335">
        <v>163</v>
      </c>
      <c r="D174" s="149">
        <v>61824</v>
      </c>
      <c r="E174" s="149">
        <v>42963</v>
      </c>
      <c r="F174" s="148">
        <f>IF(D174&lt;&gt;0,IF(E174/D174&gt;=100,"&gt;&gt;100",E174/D174*100),"-")</f>
        <v>69.492430124223603</v>
      </c>
    </row>
    <row r="175" spans="1:6" s="8" customFormat="1" ht="12">
      <c r="A175" s="145">
        <v>3213</v>
      </c>
      <c r="B175" s="146" t="s">
        <v>962</v>
      </c>
      <c r="C175" s="335">
        <v>164</v>
      </c>
      <c r="D175" s="149">
        <v>10880</v>
      </c>
      <c r="E175" s="149">
        <v>89655</v>
      </c>
      <c r="F175" s="148">
        <f>IF(D175&lt;&gt;0,IF(E175/D175&gt;=100,"&gt;&gt;100",E175/D175*100),"-")</f>
        <v>824.03492647058818</v>
      </c>
    </row>
    <row r="176" spans="1:6" s="8" customFormat="1" ht="12">
      <c r="A176" s="145">
        <v>3214</v>
      </c>
      <c r="B176" s="146" t="s">
        <v>963</v>
      </c>
      <c r="C176" s="335">
        <v>165</v>
      </c>
      <c r="D176" s="149">
        <v>0</v>
      </c>
      <c r="E176" s="149">
        <v>0</v>
      </c>
      <c r="F176" s="148" t="str">
        <f>IF(D176&lt;&gt;0,IF(E176/D176&gt;=100,"&gt;&gt;100",E176/D176*100),"-")</f>
        <v>-</v>
      </c>
    </row>
    <row r="177" spans="1:6" s="8" customFormat="1" ht="12">
      <c r="A177" s="145">
        <v>322</v>
      </c>
      <c r="B177" s="146" t="s">
        <v>964</v>
      </c>
      <c r="C177" s="335">
        <v>166</v>
      </c>
      <c r="D177" s="147">
        <f>SUM(D178:D184)</f>
        <v>709788</v>
      </c>
      <c r="E177" s="147">
        <f>SUM(E178:E184)</f>
        <v>732224</v>
      </c>
      <c r="F177" s="150">
        <f>IF(D177&lt;&gt;0,IF(E177/D177&gt;=100,"&gt;&gt;100",E177/D177*100),"-")</f>
        <v>103.16094383111576</v>
      </c>
    </row>
    <row r="178" spans="1:6" s="8" customFormat="1" ht="12">
      <c r="A178" s="145">
        <v>3221</v>
      </c>
      <c r="B178" s="146" t="s">
        <v>965</v>
      </c>
      <c r="C178" s="335">
        <v>167</v>
      </c>
      <c r="D178" s="149">
        <v>56502</v>
      </c>
      <c r="E178" s="149">
        <v>51323</v>
      </c>
      <c r="F178" s="148">
        <f>IF(D178&lt;&gt;0,IF(E178/D178&gt;=100,"&gt;&gt;100",E178/D178*100),"-")</f>
        <v>90.833952780432554</v>
      </c>
    </row>
    <row r="179" spans="1:6" s="8" customFormat="1" ht="12">
      <c r="A179" s="145">
        <v>3222</v>
      </c>
      <c r="B179" s="146" t="s">
        <v>966</v>
      </c>
      <c r="C179" s="335">
        <v>168</v>
      </c>
      <c r="D179" s="149">
        <v>0</v>
      </c>
      <c r="E179" s="149">
        <v>0</v>
      </c>
      <c r="F179" s="148" t="str">
        <f>IF(D179&lt;&gt;0,IF(E179/D179&gt;=100,"&gt;&gt;100",E179/D179*100),"-")</f>
        <v>-</v>
      </c>
    </row>
    <row r="180" spans="1:6" s="8" customFormat="1" ht="12">
      <c r="A180" s="145">
        <v>3223</v>
      </c>
      <c r="B180" s="146" t="s">
        <v>967</v>
      </c>
      <c r="C180" s="335">
        <v>169</v>
      </c>
      <c r="D180" s="149">
        <v>641147</v>
      </c>
      <c r="E180" s="149">
        <v>672354</v>
      </c>
      <c r="F180" s="148">
        <f>IF(D180&lt;&gt;0,IF(E180/D180&gt;=100,"&gt;&gt;100",E180/D180*100),"-")</f>
        <v>104.86737050941515</v>
      </c>
    </row>
    <row r="181" spans="1:6" s="8" customFormat="1" ht="12">
      <c r="A181" s="145">
        <v>3224</v>
      </c>
      <c r="B181" s="146" t="s">
        <v>968</v>
      </c>
      <c r="C181" s="335">
        <v>170</v>
      </c>
      <c r="D181" s="149">
        <v>8435</v>
      </c>
      <c r="E181" s="149">
        <v>792</v>
      </c>
      <c r="F181" s="148">
        <f>IF(D181&lt;&gt;0,IF(E181/D181&gt;=100,"&gt;&gt;100",E181/D181*100),"-")</f>
        <v>9.389448725548311</v>
      </c>
    </row>
    <row r="182" spans="1:6" s="8" customFormat="1" ht="12">
      <c r="A182" s="145">
        <v>3225</v>
      </c>
      <c r="B182" s="146" t="s">
        <v>969</v>
      </c>
      <c r="C182" s="335">
        <v>171</v>
      </c>
      <c r="D182" s="149">
        <v>3704</v>
      </c>
      <c r="E182" s="149">
        <v>7755</v>
      </c>
      <c r="F182" s="148">
        <f>IF(D182&lt;&gt;0,IF(E182/D182&gt;=100,"&gt;&gt;100",E182/D182*100),"-")</f>
        <v>209.36825053995682</v>
      </c>
    </row>
    <row r="183" spans="1:6" s="8" customFormat="1" ht="12">
      <c r="A183" s="145">
        <v>3226</v>
      </c>
      <c r="B183" s="146" t="s">
        <v>970</v>
      </c>
      <c r="C183" s="335">
        <v>172</v>
      </c>
      <c r="D183" s="149">
        <v>0</v>
      </c>
      <c r="E183" s="149">
        <v>0</v>
      </c>
      <c r="F183" s="148" t="str">
        <f>IF(D183&lt;&gt;0,IF(E183/D183&gt;=100,"&gt;&gt;100",E183/D183*100),"-")</f>
        <v>-</v>
      </c>
    </row>
    <row r="184" spans="1:6" s="8" customFormat="1" ht="12">
      <c r="A184" s="145">
        <v>3227</v>
      </c>
      <c r="B184" s="146" t="s">
        <v>971</v>
      </c>
      <c r="C184" s="335">
        <v>173</v>
      </c>
      <c r="D184" s="149">
        <v>0</v>
      </c>
      <c r="E184" s="149">
        <v>0</v>
      </c>
      <c r="F184" s="148" t="str">
        <f>IF(D184&lt;&gt;0,IF(E184/D184&gt;=100,"&gt;&gt;100",E184/D184*100),"-")</f>
        <v>-</v>
      </c>
    </row>
    <row r="185" spans="1:6" s="8" customFormat="1" ht="12">
      <c r="A185" s="145">
        <v>323</v>
      </c>
      <c r="B185" s="146" t="s">
        <v>972</v>
      </c>
      <c r="C185" s="335">
        <v>174</v>
      </c>
      <c r="D185" s="147">
        <f>SUM(D186:D194)</f>
        <v>5038170</v>
      </c>
      <c r="E185" s="147">
        <f>SUM(E186:E194)</f>
        <v>4621366</v>
      </c>
      <c r="F185" s="150">
        <f>IF(D185&lt;&gt;0,IF(E185/D185&gt;=100,"&gt;&gt;100",E185/D185*100),"-")</f>
        <v>91.727075505590321</v>
      </c>
    </row>
    <row r="186" spans="1:6" s="8" customFormat="1" ht="12">
      <c r="A186" s="145">
        <v>3231</v>
      </c>
      <c r="B186" s="146" t="s">
        <v>973</v>
      </c>
      <c r="C186" s="335">
        <v>175</v>
      </c>
      <c r="D186" s="149">
        <v>67270</v>
      </c>
      <c r="E186" s="149">
        <v>98980</v>
      </c>
      <c r="F186" s="148">
        <f>IF(D186&lt;&gt;0,IF(E186/D186&gt;=100,"&gt;&gt;100",E186/D186*100),"-")</f>
        <v>147.13839750260144</v>
      </c>
    </row>
    <row r="187" spans="1:6" s="8" customFormat="1" ht="12">
      <c r="A187" s="145">
        <v>3232</v>
      </c>
      <c r="B187" s="146" t="s">
        <v>974</v>
      </c>
      <c r="C187" s="335">
        <v>176</v>
      </c>
      <c r="D187" s="149">
        <v>1685581</v>
      </c>
      <c r="E187" s="149">
        <v>1992218</v>
      </c>
      <c r="F187" s="148">
        <f>IF(D187&lt;&gt;0,IF(E187/D187&gt;=100,"&gt;&gt;100",E187/D187*100),"-")</f>
        <v>118.19176889155727</v>
      </c>
    </row>
    <row r="188" spans="1:6" s="8" customFormat="1" ht="12">
      <c r="A188" s="145">
        <v>3233</v>
      </c>
      <c r="B188" s="146" t="s">
        <v>975</v>
      </c>
      <c r="C188" s="335">
        <v>177</v>
      </c>
      <c r="D188" s="149">
        <v>77844</v>
      </c>
      <c r="E188" s="149">
        <v>69984</v>
      </c>
      <c r="F188" s="148">
        <f>IF(D188&lt;&gt;0,IF(E188/D188&gt;=100,"&gt;&gt;100",E188/D188*100),"-")</f>
        <v>89.902882688453829</v>
      </c>
    </row>
    <row r="189" spans="1:6" s="8" customFormat="1" ht="12">
      <c r="A189" s="145">
        <v>3234</v>
      </c>
      <c r="B189" s="146" t="s">
        <v>976</v>
      </c>
      <c r="C189" s="335">
        <v>178</v>
      </c>
      <c r="D189" s="149">
        <v>1553444</v>
      </c>
      <c r="E189" s="149">
        <v>1181124</v>
      </c>
      <c r="F189" s="148">
        <f>IF(D189&lt;&gt;0,IF(E189/D189&gt;=100,"&gt;&gt;100",E189/D189*100),"-")</f>
        <v>76.032608835593692</v>
      </c>
    </row>
    <row r="190" spans="1:6" s="8" customFormat="1" ht="12">
      <c r="A190" s="145">
        <v>3235</v>
      </c>
      <c r="B190" s="146" t="s">
        <v>977</v>
      </c>
      <c r="C190" s="335">
        <v>179</v>
      </c>
      <c r="D190" s="149">
        <v>0</v>
      </c>
      <c r="E190" s="149">
        <v>0</v>
      </c>
      <c r="F190" s="148" t="str">
        <f>IF(D190&lt;&gt;0,IF(E190/D190&gt;=100,"&gt;&gt;100",E190/D190*100),"-")</f>
        <v>-</v>
      </c>
    </row>
    <row r="191" spans="1:6" s="8" customFormat="1" ht="12">
      <c r="A191" s="145">
        <v>3236</v>
      </c>
      <c r="B191" s="146" t="s">
        <v>978</v>
      </c>
      <c r="C191" s="335">
        <v>180</v>
      </c>
      <c r="D191" s="149">
        <v>94875</v>
      </c>
      <c r="E191" s="149">
        <v>116295</v>
      </c>
      <c r="F191" s="148">
        <f>IF(D191&lt;&gt;0,IF(E191/D191&gt;=100,"&gt;&gt;100",E191/D191*100),"-")</f>
        <v>122.57707509881423</v>
      </c>
    </row>
    <row r="192" spans="1:6" s="8" customFormat="1" ht="12">
      <c r="A192" s="145">
        <v>3237</v>
      </c>
      <c r="B192" s="146" t="s">
        <v>979</v>
      </c>
      <c r="C192" s="335">
        <v>181</v>
      </c>
      <c r="D192" s="149">
        <v>1220018</v>
      </c>
      <c r="E192" s="149">
        <v>873083</v>
      </c>
      <c r="F192" s="148">
        <f>IF(D192&lt;&gt;0,IF(E192/D192&gt;=100,"&gt;&gt;100",E192/D192*100),"-")</f>
        <v>71.563124478491304</v>
      </c>
    </row>
    <row r="193" spans="1:6" s="8" customFormat="1" ht="12">
      <c r="A193" s="145">
        <v>3238</v>
      </c>
      <c r="B193" s="146" t="s">
        <v>980</v>
      </c>
      <c r="C193" s="335">
        <v>182</v>
      </c>
      <c r="D193" s="149">
        <v>118609</v>
      </c>
      <c r="E193" s="149">
        <v>98948</v>
      </c>
      <c r="F193" s="148">
        <f>IF(D193&lt;&gt;0,IF(E193/D193&gt;=100,"&gt;&gt;100",E193/D193*100),"-")</f>
        <v>83.423686229544131</v>
      </c>
    </row>
    <row r="194" spans="1:6" s="8" customFormat="1" ht="12">
      <c r="A194" s="145">
        <v>3239</v>
      </c>
      <c r="B194" s="146" t="s">
        <v>981</v>
      </c>
      <c r="C194" s="335">
        <v>183</v>
      </c>
      <c r="D194" s="149">
        <v>220529</v>
      </c>
      <c r="E194" s="149">
        <v>190734</v>
      </c>
      <c r="F194" s="148">
        <f>IF(D194&lt;&gt;0,IF(E194/D194&gt;=100,"&gt;&gt;100",E194/D194*100),"-")</f>
        <v>86.48930526143954</v>
      </c>
    </row>
    <row r="195" spans="1:6" s="8" customFormat="1" ht="12">
      <c r="A195" s="145">
        <v>324</v>
      </c>
      <c r="B195" s="146" t="s">
        <v>982</v>
      </c>
      <c r="C195" s="335">
        <v>184</v>
      </c>
      <c r="D195" s="149">
        <v>0</v>
      </c>
      <c r="E195" s="149">
        <v>3596</v>
      </c>
      <c r="F195" s="148" t="str">
        <f>IF(D195&lt;&gt;0,IF(E195/D195&gt;=100,"&gt;&gt;100",E195/D195*100),"-")</f>
        <v>-</v>
      </c>
    </row>
    <row r="196" spans="1:6" s="8" customFormat="1" ht="12">
      <c r="A196" s="145">
        <v>329</v>
      </c>
      <c r="B196" s="146" t="s">
        <v>983</v>
      </c>
      <c r="C196" s="335">
        <v>185</v>
      </c>
      <c r="D196" s="147">
        <f>SUM(D197:D203)</f>
        <v>1104008</v>
      </c>
      <c r="E196" s="147">
        <f>SUM(E197:E203)</f>
        <v>1396087</v>
      </c>
      <c r="F196" s="150">
        <f>IF(D196&lt;&gt;0,IF(E196/D196&gt;=100,"&gt;&gt;100",E196/D196*100),"-")</f>
        <v>126.45623944754023</v>
      </c>
    </row>
    <row r="197" spans="1:6" s="8" customFormat="1" ht="12">
      <c r="A197" s="145">
        <v>3291</v>
      </c>
      <c r="B197" s="151" t="s">
        <v>984</v>
      </c>
      <c r="C197" s="335">
        <v>186</v>
      </c>
      <c r="D197" s="149">
        <v>564053</v>
      </c>
      <c r="E197" s="149">
        <v>366042</v>
      </c>
      <c r="F197" s="148">
        <f>IF(D197&lt;&gt;0,IF(E197/D197&gt;=100,"&gt;&gt;100",E197/D197*100),"-")</f>
        <v>64.894965544018021</v>
      </c>
    </row>
    <row r="198" spans="1:6" s="8" customFormat="1" ht="12">
      <c r="A198" s="145">
        <v>3292</v>
      </c>
      <c r="B198" s="146" t="s">
        <v>985</v>
      </c>
      <c r="C198" s="335">
        <v>187</v>
      </c>
      <c r="D198" s="149">
        <v>28807</v>
      </c>
      <c r="E198" s="149">
        <v>29765</v>
      </c>
      <c r="F198" s="148">
        <f>IF(D198&lt;&gt;0,IF(E198/D198&gt;=100,"&gt;&gt;100",E198/D198*100),"-")</f>
        <v>103.32558058805152</v>
      </c>
    </row>
    <row r="199" spans="1:6" s="8" customFormat="1" ht="12">
      <c r="A199" s="145">
        <v>3293</v>
      </c>
      <c r="B199" s="146" t="s">
        <v>986</v>
      </c>
      <c r="C199" s="335">
        <v>188</v>
      </c>
      <c r="D199" s="149">
        <v>281251</v>
      </c>
      <c r="E199" s="149">
        <v>247391</v>
      </c>
      <c r="F199" s="148">
        <f>IF(D199&lt;&gt;0,IF(E199/D199&gt;=100,"&gt;&gt;100",E199/D199*100),"-")</f>
        <v>87.960931694465089</v>
      </c>
    </row>
    <row r="200" spans="1:6" s="8" customFormat="1" ht="12">
      <c r="A200" s="145">
        <v>3294</v>
      </c>
      <c r="B200" s="146" t="s">
        <v>987</v>
      </c>
      <c r="C200" s="335">
        <v>189</v>
      </c>
      <c r="D200" s="149">
        <v>5810</v>
      </c>
      <c r="E200" s="149">
        <v>30829</v>
      </c>
      <c r="F200" s="148">
        <f>IF(D200&lt;&gt;0,IF(E200/D200&gt;=100,"&gt;&gt;100",E200/D200*100),"-")</f>
        <v>530.61962134251291</v>
      </c>
    </row>
    <row r="201" spans="1:6" s="8" customFormat="1" ht="12">
      <c r="A201" s="145">
        <v>3295</v>
      </c>
      <c r="B201" s="146" t="s">
        <v>988</v>
      </c>
      <c r="C201" s="335">
        <v>190</v>
      </c>
      <c r="D201" s="149">
        <v>40997</v>
      </c>
      <c r="E201" s="149">
        <v>667807</v>
      </c>
      <c r="F201" s="148">
        <f>IF(D201&lt;&gt;0,IF(E201/D201&gt;=100,"&gt;&gt;100",E201/D201*100),"-")</f>
        <v>1628.916750006098</v>
      </c>
    </row>
    <row r="202" spans="1:6" s="8" customFormat="1" ht="12">
      <c r="A202" s="145" t="s">
        <v>989</v>
      </c>
      <c r="B202" s="146" t="s">
        <v>990</v>
      </c>
      <c r="C202" s="335">
        <v>191</v>
      </c>
      <c r="D202" s="149">
        <v>0</v>
      </c>
      <c r="E202" s="149">
        <v>0</v>
      </c>
      <c r="F202" s="148" t="str">
        <f>IF(D202&lt;&gt;0,IF(E202/D202&gt;=100,"&gt;&gt;100",E202/D202*100),"-")</f>
        <v>-</v>
      </c>
    </row>
    <row r="203" spans="1:6" s="8" customFormat="1" ht="12">
      <c r="A203" s="145">
        <v>3299</v>
      </c>
      <c r="B203" s="146" t="s">
        <v>991</v>
      </c>
      <c r="C203" s="335">
        <v>192</v>
      </c>
      <c r="D203" s="149">
        <v>183090</v>
      </c>
      <c r="E203" s="149">
        <v>54253</v>
      </c>
      <c r="F203" s="148">
        <f>IF(D203&lt;&gt;0,IF(E203/D203&gt;=100,"&gt;&gt;100",E203/D203*100),"-")</f>
        <v>29.631875034136218</v>
      </c>
    </row>
    <row r="204" spans="1:6" s="8" customFormat="1" ht="12">
      <c r="A204" s="145">
        <v>34</v>
      </c>
      <c r="B204" s="151" t="s">
        <v>992</v>
      </c>
      <c r="C204" s="335">
        <v>193</v>
      </c>
      <c r="D204" s="147">
        <f>D205+D210+D218</f>
        <v>2575725</v>
      </c>
      <c r="E204" s="147">
        <f>E205+E210+E218</f>
        <v>1530910</v>
      </c>
      <c r="F204" s="150">
        <f>IF(D204&lt;&gt;0,IF(E204/D204&gt;=100,"&gt;&gt;100",E204/D204*100),"-")</f>
        <v>59.436081103378655</v>
      </c>
    </row>
    <row r="205" spans="1:6" s="8" customFormat="1" ht="12">
      <c r="A205" s="145">
        <v>341</v>
      </c>
      <c r="B205" s="146" t="s">
        <v>993</v>
      </c>
      <c r="C205" s="335">
        <v>194</v>
      </c>
      <c r="D205" s="147">
        <f>SUM(D206:D209)</f>
        <v>0</v>
      </c>
      <c r="E205" s="147">
        <f>SUM(E206:E209)</f>
        <v>0</v>
      </c>
      <c r="F205" s="150" t="str">
        <f>IF(D205&lt;&gt;0,IF(E205/D205&gt;=100,"&gt;&gt;100",E205/D205*100),"-")</f>
        <v>-</v>
      </c>
    </row>
    <row r="206" spans="1:6" s="8" customFormat="1" ht="12">
      <c r="A206" s="145">
        <v>3411</v>
      </c>
      <c r="B206" s="146" t="s">
        <v>994</v>
      </c>
      <c r="C206" s="335">
        <v>195</v>
      </c>
      <c r="D206" s="149">
        <v>0</v>
      </c>
      <c r="E206" s="149">
        <v>0</v>
      </c>
      <c r="F206" s="148" t="str">
        <f t="shared" si="3" ref="F206:F269">IF(D206&lt;&gt;0,IF(E206/D206&gt;=100,"&gt;&gt;100",E206/D206*100),"-")</f>
        <v>-</v>
      </c>
    </row>
    <row r="207" spans="1:6" s="8" customFormat="1" ht="12">
      <c r="A207" s="145">
        <v>3412</v>
      </c>
      <c r="B207" s="146" t="s">
        <v>995</v>
      </c>
      <c r="C207" s="335">
        <v>196</v>
      </c>
      <c r="D207" s="149">
        <v>0</v>
      </c>
      <c r="E207" s="149">
        <v>0</v>
      </c>
      <c r="F207" s="148" t="str">
        <f>IF(D207&lt;&gt;0,IF(E207/D207&gt;=100,"&gt;&gt;100",E207/D207*100),"-")</f>
        <v>-</v>
      </c>
    </row>
    <row r="208" spans="1:6" s="8" customFormat="1" ht="12">
      <c r="A208" s="145">
        <v>3413</v>
      </c>
      <c r="B208" s="146" t="s">
        <v>996</v>
      </c>
      <c r="C208" s="335">
        <v>197</v>
      </c>
      <c r="D208" s="149">
        <v>0</v>
      </c>
      <c r="E208" s="149">
        <v>0</v>
      </c>
      <c r="F208" s="148" t="str">
        <f>IF(D208&lt;&gt;0,IF(E208/D208&gt;=100,"&gt;&gt;100",E208/D208*100),"-")</f>
        <v>-</v>
      </c>
    </row>
    <row r="209" spans="1:6" s="8" customFormat="1" ht="12">
      <c r="A209" s="145">
        <v>3419</v>
      </c>
      <c r="B209" s="146" t="s">
        <v>997</v>
      </c>
      <c r="C209" s="335">
        <v>198</v>
      </c>
      <c r="D209" s="149">
        <v>0</v>
      </c>
      <c r="E209" s="149">
        <v>0</v>
      </c>
      <c r="F209" s="148" t="str">
        <f>IF(D209&lt;&gt;0,IF(E209/D209&gt;=100,"&gt;&gt;100",E209/D209*100),"-")</f>
        <v>-</v>
      </c>
    </row>
    <row r="210" spans="1:6" s="8" customFormat="1" ht="12">
      <c r="A210" s="145">
        <v>342</v>
      </c>
      <c r="B210" s="146" t="s">
        <v>998</v>
      </c>
      <c r="C210" s="335">
        <v>199</v>
      </c>
      <c r="D210" s="147">
        <f>SUM(D211:D217)</f>
        <v>977975</v>
      </c>
      <c r="E210" s="147">
        <f>SUM(E211:E217)</f>
        <v>735053</v>
      </c>
      <c r="F210" s="150">
        <f>IF(D210&lt;&gt;0,IF(E210/D210&gt;=100,"&gt;&gt;100",E210/D210*100),"-")</f>
        <v>75.160714742196888</v>
      </c>
    </row>
    <row r="211" spans="1:6" s="8" customFormat="1" ht="24">
      <c r="A211" s="145">
        <v>3421</v>
      </c>
      <c r="B211" s="146" t="s">
        <v>999</v>
      </c>
      <c r="C211" s="335">
        <v>200</v>
      </c>
      <c r="D211" s="149">
        <v>0</v>
      </c>
      <c r="E211" s="149">
        <v>0</v>
      </c>
      <c r="F211" s="148" t="str">
        <f>IF(D211&lt;&gt;0,IF(E211/D211&gt;=100,"&gt;&gt;100",E211/D211*100),"-")</f>
        <v>-</v>
      </c>
    </row>
    <row r="212" spans="1:6" s="8" customFormat="1" ht="24">
      <c r="A212" s="145">
        <v>3422</v>
      </c>
      <c r="B212" s="152" t="s">
        <v>1000</v>
      </c>
      <c r="C212" s="335">
        <v>201</v>
      </c>
      <c r="D212" s="149">
        <v>977975</v>
      </c>
      <c r="E212" s="149">
        <v>735053</v>
      </c>
      <c r="F212" s="148">
        <f>IF(D212&lt;&gt;0,IF(E212/D212&gt;=100,"&gt;&gt;100",E212/D212*100),"-")</f>
        <v>75.160714742196888</v>
      </c>
    </row>
    <row r="213" spans="1:6" s="8" customFormat="1" ht="24">
      <c r="A213" s="145">
        <v>3423</v>
      </c>
      <c r="B213" s="152" t="s">
        <v>1001</v>
      </c>
      <c r="C213" s="335">
        <v>202</v>
      </c>
      <c r="D213" s="149">
        <v>0</v>
      </c>
      <c r="E213" s="149">
        <v>0</v>
      </c>
      <c r="F213" s="148" t="str">
        <f>IF(D213&lt;&gt;0,IF(E213/D213&gt;=100,"&gt;&gt;100",E213/D213*100),"-")</f>
        <v>-</v>
      </c>
    </row>
    <row r="214" spans="1:6" s="8" customFormat="1" ht="12">
      <c r="A214" s="145">
        <v>3425</v>
      </c>
      <c r="B214" s="146" t="s">
        <v>1002</v>
      </c>
      <c r="C214" s="335">
        <v>203</v>
      </c>
      <c r="D214" s="149">
        <v>0</v>
      </c>
      <c r="E214" s="149">
        <v>0</v>
      </c>
      <c r="F214" s="148" t="str">
        <f>IF(D214&lt;&gt;0,IF(E214/D214&gt;=100,"&gt;&gt;100",E214/D214*100),"-")</f>
        <v>-</v>
      </c>
    </row>
    <row r="215" spans="1:6" s="8" customFormat="1" ht="12">
      <c r="A215" s="145">
        <v>3426</v>
      </c>
      <c r="B215" s="146" t="s">
        <v>1003</v>
      </c>
      <c r="C215" s="335">
        <v>204</v>
      </c>
      <c r="D215" s="149">
        <v>0</v>
      </c>
      <c r="E215" s="149">
        <v>0</v>
      </c>
      <c r="F215" s="148" t="str">
        <f>IF(D215&lt;&gt;0,IF(E215/D215&gt;=100,"&gt;&gt;100",E215/D215*100),"-")</f>
        <v>-</v>
      </c>
    </row>
    <row r="216" spans="1:6" s="8" customFormat="1" ht="12">
      <c r="A216" s="145">
        <v>3427</v>
      </c>
      <c r="B216" s="146" t="s">
        <v>1004</v>
      </c>
      <c r="C216" s="335">
        <v>205</v>
      </c>
      <c r="D216" s="149">
        <v>0</v>
      </c>
      <c r="E216" s="149">
        <v>0</v>
      </c>
      <c r="F216" s="148" t="str">
        <f>IF(D216&lt;&gt;0,IF(E216/D216&gt;=100,"&gt;&gt;100",E216/D216*100),"-")</f>
        <v>-</v>
      </c>
    </row>
    <row r="217" spans="1:6" s="8" customFormat="1" ht="12">
      <c r="A217" s="145">
        <v>3428</v>
      </c>
      <c r="B217" s="146" t="s">
        <v>1005</v>
      </c>
      <c r="C217" s="335">
        <v>206</v>
      </c>
      <c r="D217" s="149">
        <v>0</v>
      </c>
      <c r="E217" s="149">
        <v>0</v>
      </c>
      <c r="F217" s="148" t="str">
        <f>IF(D217&lt;&gt;0,IF(E217/D217&gt;=100,"&gt;&gt;100",E217/D217*100),"-")</f>
        <v>-</v>
      </c>
    </row>
    <row r="218" spans="1:6" s="8" customFormat="1" ht="12">
      <c r="A218" s="145">
        <v>343</v>
      </c>
      <c r="B218" s="146" t="s">
        <v>1006</v>
      </c>
      <c r="C218" s="335">
        <v>207</v>
      </c>
      <c r="D218" s="147">
        <f>SUM(D219:D222)</f>
        <v>1597750</v>
      </c>
      <c r="E218" s="147">
        <f>SUM(E219:E222)</f>
        <v>795857</v>
      </c>
      <c r="F218" s="150">
        <f>IF(D218&lt;&gt;0,IF(E218/D218&gt;=100,"&gt;&gt;100",E218/D218*100),"-")</f>
        <v>49.811109372555158</v>
      </c>
    </row>
    <row r="219" spans="1:6" s="8" customFormat="1" ht="12">
      <c r="A219" s="145">
        <v>3431</v>
      </c>
      <c r="B219" s="151" t="s">
        <v>1007</v>
      </c>
      <c r="C219" s="335">
        <v>208</v>
      </c>
      <c r="D219" s="149">
        <v>49673</v>
      </c>
      <c r="E219" s="149">
        <v>53093</v>
      </c>
      <c r="F219" s="148">
        <f>IF(D219&lt;&gt;0,IF(E219/D219&gt;=100,"&gt;&gt;100",E219/D219*100),"-")</f>
        <v>106.88502808366718</v>
      </c>
    </row>
    <row r="220" spans="1:6" s="8" customFormat="1" ht="12">
      <c r="A220" s="145">
        <v>3432</v>
      </c>
      <c r="B220" s="146" t="s">
        <v>1008</v>
      </c>
      <c r="C220" s="335">
        <v>209</v>
      </c>
      <c r="D220" s="149">
        <v>0</v>
      </c>
      <c r="E220" s="149">
        <v>0</v>
      </c>
      <c r="F220" s="148" t="str">
        <f>IF(D220&lt;&gt;0,IF(E220/D220&gt;=100,"&gt;&gt;100",E220/D220*100),"-")</f>
        <v>-</v>
      </c>
    </row>
    <row r="221" spans="1:6" s="8" customFormat="1" ht="12">
      <c r="A221" s="145">
        <v>3433</v>
      </c>
      <c r="B221" s="146" t="s">
        <v>1009</v>
      </c>
      <c r="C221" s="335">
        <v>210</v>
      </c>
      <c r="D221" s="149">
        <v>1548077</v>
      </c>
      <c r="E221" s="149">
        <v>742764</v>
      </c>
      <c r="F221" s="148">
        <f>IF(D221&lt;&gt;0,IF(E221/D221&gt;=100,"&gt;&gt;100",E221/D221*100),"-")</f>
        <v>47.979783951315085</v>
      </c>
    </row>
    <row r="222" spans="1:6" s="8" customFormat="1" ht="12">
      <c r="A222" s="145">
        <v>3434</v>
      </c>
      <c r="B222" s="146" t="s">
        <v>1010</v>
      </c>
      <c r="C222" s="335">
        <v>211</v>
      </c>
      <c r="D222" s="149">
        <v>0</v>
      </c>
      <c r="E222" s="149">
        <v>0</v>
      </c>
      <c r="F222" s="148" t="str">
        <f>IF(D222&lt;&gt;0,IF(E222/D222&gt;=100,"&gt;&gt;100",E222/D222*100),"-")</f>
        <v>-</v>
      </c>
    </row>
    <row r="223" spans="1:6" s="8" customFormat="1" ht="12">
      <c r="A223" s="145">
        <v>35</v>
      </c>
      <c r="B223" s="146" t="s">
        <v>1011</v>
      </c>
      <c r="C223" s="335">
        <v>212</v>
      </c>
      <c r="D223" s="147">
        <f>D224+D227+D231</f>
        <v>0</v>
      </c>
      <c r="E223" s="147">
        <f>E224+E227+E231</f>
        <v>0</v>
      </c>
      <c r="F223" s="150" t="str">
        <f>IF(D223&lt;&gt;0,IF(E223/D223&gt;=100,"&gt;&gt;100",E223/D223*100),"-")</f>
        <v>-</v>
      </c>
    </row>
    <row r="224" spans="1:6" s="8" customFormat="1" ht="12">
      <c r="A224" s="145">
        <v>351</v>
      </c>
      <c r="B224" s="146" t="s">
        <v>1012</v>
      </c>
      <c r="C224" s="335">
        <v>213</v>
      </c>
      <c r="D224" s="147">
        <f>SUM(D225:D226)</f>
        <v>0</v>
      </c>
      <c r="E224" s="147">
        <f>SUM(E225:E226)</f>
        <v>0</v>
      </c>
      <c r="F224" s="150" t="str">
        <f>IF(D224&lt;&gt;0,IF(E224/D224&gt;=100,"&gt;&gt;100",E224/D224*100),"-")</f>
        <v>-</v>
      </c>
    </row>
    <row r="225" spans="1:6" s="8" customFormat="1" ht="12">
      <c r="A225" s="145">
        <v>3511</v>
      </c>
      <c r="B225" s="146" t="s">
        <v>1013</v>
      </c>
      <c r="C225" s="335">
        <v>214</v>
      </c>
      <c r="D225" s="149">
        <v>0</v>
      </c>
      <c r="E225" s="149">
        <v>0</v>
      </c>
      <c r="F225" s="148" t="str">
        <f>IF(D225&lt;&gt;0,IF(E225/D225&gt;=100,"&gt;&gt;100",E225/D225*100),"-")</f>
        <v>-</v>
      </c>
    </row>
    <row r="226" spans="1:6" s="8" customFormat="1" ht="12">
      <c r="A226" s="145">
        <v>3512</v>
      </c>
      <c r="B226" s="146" t="s">
        <v>1014</v>
      </c>
      <c r="C226" s="335">
        <v>215</v>
      </c>
      <c r="D226" s="149">
        <v>0</v>
      </c>
      <c r="E226" s="149">
        <v>0</v>
      </c>
      <c r="F226" s="148" t="str">
        <f>IF(D226&lt;&gt;0,IF(E226/D226&gt;=100,"&gt;&gt;100",E226/D226*100),"-")</f>
        <v>-</v>
      </c>
    </row>
    <row r="227" spans="1:6" s="8" customFormat="1" ht="24">
      <c r="A227" s="145">
        <v>352</v>
      </c>
      <c r="B227" s="146" t="s">
        <v>1015</v>
      </c>
      <c r="C227" s="335">
        <v>216</v>
      </c>
      <c r="D227" s="147">
        <f>SUM(D228:D230)</f>
        <v>0</v>
      </c>
      <c r="E227" s="147">
        <f>SUM(E228:E230)</f>
        <v>0</v>
      </c>
      <c r="F227" s="150" t="str">
        <f>IF(D227&lt;&gt;0,IF(E227/D227&gt;=100,"&gt;&gt;100",E227/D227*100),"-")</f>
        <v>-</v>
      </c>
    </row>
    <row r="228" spans="1:6" s="8" customFormat="1" ht="12">
      <c r="A228" s="145">
        <v>3521</v>
      </c>
      <c r="B228" s="146" t="s">
        <v>1016</v>
      </c>
      <c r="C228" s="335">
        <v>217</v>
      </c>
      <c r="D228" s="149">
        <v>0</v>
      </c>
      <c r="E228" s="149">
        <v>0</v>
      </c>
      <c r="F228" s="148" t="str">
        <f>IF(D228&lt;&gt;0,IF(E228/D228&gt;=100,"&gt;&gt;100",E228/D228*100),"-")</f>
        <v>-</v>
      </c>
    </row>
    <row r="229" spans="1:6" s="8" customFormat="1" ht="12">
      <c r="A229" s="145">
        <v>3522</v>
      </c>
      <c r="B229" s="146" t="s">
        <v>1017</v>
      </c>
      <c r="C229" s="335">
        <v>218</v>
      </c>
      <c r="D229" s="149">
        <v>0</v>
      </c>
      <c r="E229" s="149">
        <v>0</v>
      </c>
      <c r="F229" s="148" t="str">
        <f>IF(D229&lt;&gt;0,IF(E229/D229&gt;=100,"&gt;&gt;100",E229/D229*100),"-")</f>
        <v>-</v>
      </c>
    </row>
    <row r="230" spans="1:6" s="8" customFormat="1" ht="12">
      <c r="A230" s="145">
        <v>3523</v>
      </c>
      <c r="B230" s="146" t="s">
        <v>1018</v>
      </c>
      <c r="C230" s="335">
        <v>219</v>
      </c>
      <c r="D230" s="149">
        <v>0</v>
      </c>
      <c r="E230" s="149">
        <v>0</v>
      </c>
      <c r="F230" s="148" t="str">
        <f>IF(D230&lt;&gt;0,IF(E230/D230&gt;=100,"&gt;&gt;100",E230/D230*100),"-")</f>
        <v>-</v>
      </c>
    </row>
    <row r="231" spans="1:6" s="8" customFormat="1" ht="24">
      <c r="A231" s="145" t="s">
        <v>1019</v>
      </c>
      <c r="B231" s="146" t="s">
        <v>1020</v>
      </c>
      <c r="C231" s="335">
        <v>220</v>
      </c>
      <c r="D231" s="149">
        <v>0</v>
      </c>
      <c r="E231" s="149">
        <v>0</v>
      </c>
      <c r="F231" s="148"/>
    </row>
    <row r="232" spans="1:6" s="8" customFormat="1" ht="24">
      <c r="A232" s="145">
        <v>36</v>
      </c>
      <c r="B232" s="146" t="s">
        <v>1021</v>
      </c>
      <c r="C232" s="335">
        <v>221</v>
      </c>
      <c r="D232" s="147">
        <f>D233+D236+D239+D242+D245+D249+D252</f>
        <v>1101191</v>
      </c>
      <c r="E232" s="147">
        <f>E233+E236+E239+E242+E245+E249+E252</f>
        <v>1247070</v>
      </c>
      <c r="F232" s="150">
        <f>IF(D232&lt;&gt;0,IF(E232/D232&gt;=100,"&gt;&gt;100",E232/D232*100),"-")</f>
        <v>113.24738396881196</v>
      </c>
    </row>
    <row r="233" spans="1:6" s="8" customFormat="1" ht="12">
      <c r="A233" s="145">
        <v>361</v>
      </c>
      <c r="B233" s="146" t="s">
        <v>1022</v>
      </c>
      <c r="C233" s="335">
        <v>222</v>
      </c>
      <c r="D233" s="147">
        <f>SUM(D234:D235)</f>
        <v>0</v>
      </c>
      <c r="E233" s="147">
        <f>SUM(E234:E235)</f>
        <v>0</v>
      </c>
      <c r="F233" s="150" t="str">
        <f>IF(D233&lt;&gt;0,IF(E233/D233&gt;=100,"&gt;&gt;100",E233/D233*100),"-")</f>
        <v>-</v>
      </c>
    </row>
    <row r="234" spans="1:6" s="8" customFormat="1" ht="12">
      <c r="A234" s="145">
        <v>3611</v>
      </c>
      <c r="B234" s="146" t="s">
        <v>1023</v>
      </c>
      <c r="C234" s="335">
        <v>223</v>
      </c>
      <c r="D234" s="149">
        <v>0</v>
      </c>
      <c r="E234" s="149">
        <v>0</v>
      </c>
      <c r="F234" s="148" t="str">
        <f>IF(D234&lt;&gt;0,IF(E234/D234&gt;=100,"&gt;&gt;100",E234/D234*100),"-")</f>
        <v>-</v>
      </c>
    </row>
    <row r="235" spans="1:6" s="8" customFormat="1" ht="12">
      <c r="A235" s="145">
        <v>3612</v>
      </c>
      <c r="B235" s="146" t="s">
        <v>1024</v>
      </c>
      <c r="C235" s="335">
        <v>224</v>
      </c>
      <c r="D235" s="149">
        <v>0</v>
      </c>
      <c r="E235" s="149">
        <v>0</v>
      </c>
      <c r="F235" s="148" t="str">
        <f>IF(D235&lt;&gt;0,IF(E235/D235&gt;=100,"&gt;&gt;100",E235/D235*100),"-")</f>
        <v>-</v>
      </c>
    </row>
    <row r="236" spans="1:6" s="8" customFormat="1" ht="12">
      <c r="A236" s="145">
        <v>362</v>
      </c>
      <c r="B236" s="146" t="s">
        <v>1025</v>
      </c>
      <c r="C236" s="335">
        <v>225</v>
      </c>
      <c r="D236" s="147">
        <f>SUM(D237:D238)</f>
        <v>0</v>
      </c>
      <c r="E236" s="147">
        <f>SUM(E237:E238)</f>
        <v>0</v>
      </c>
      <c r="F236" s="150" t="str">
        <f>IF(D236&lt;&gt;0,IF(E236/D236&gt;=100,"&gt;&gt;100",E236/D236*100),"-")</f>
        <v>-</v>
      </c>
    </row>
    <row r="237" spans="1:6" s="8" customFormat="1" ht="12">
      <c r="A237" s="145">
        <v>3621</v>
      </c>
      <c r="B237" s="146" t="s">
        <v>1026</v>
      </c>
      <c r="C237" s="335">
        <v>226</v>
      </c>
      <c r="D237" s="149">
        <v>0</v>
      </c>
      <c r="E237" s="149">
        <v>0</v>
      </c>
      <c r="F237" s="148" t="str">
        <f>IF(D237&lt;&gt;0,IF(E237/D237&gt;=100,"&gt;&gt;100",E237/D237*100),"-")</f>
        <v>-</v>
      </c>
    </row>
    <row r="238" spans="1:6" s="8" customFormat="1" ht="12">
      <c r="A238" s="145">
        <v>3622</v>
      </c>
      <c r="B238" s="146" t="s">
        <v>1027</v>
      </c>
      <c r="C238" s="335">
        <v>227</v>
      </c>
      <c r="D238" s="149">
        <v>0</v>
      </c>
      <c r="E238" s="149">
        <v>0</v>
      </c>
      <c r="F238" s="148" t="str">
        <f>IF(D238&lt;&gt;0,IF(E238/D238&gt;=100,"&gt;&gt;100",E238/D238*100),"-")</f>
        <v>-</v>
      </c>
    </row>
    <row r="239" spans="1:6" s="8" customFormat="1" ht="12">
      <c r="A239" s="145">
        <v>363</v>
      </c>
      <c r="B239" s="146" t="s">
        <v>1028</v>
      </c>
      <c r="C239" s="335">
        <v>228</v>
      </c>
      <c r="D239" s="147">
        <f>SUM(D240:D241)</f>
        <v>638452</v>
      </c>
      <c r="E239" s="147">
        <f>SUM(E240:E241)</f>
        <v>738890</v>
      </c>
      <c r="F239" s="150">
        <f>IF(D239&lt;&gt;0,IF(E239/D239&gt;=100,"&gt;&gt;100",E239/D239*100),"-")</f>
        <v>115.73148803668873</v>
      </c>
    </row>
    <row r="240" spans="1:6" s="8" customFormat="1" ht="12">
      <c r="A240" s="145">
        <v>3631</v>
      </c>
      <c r="B240" s="146" t="s">
        <v>1029</v>
      </c>
      <c r="C240" s="335">
        <v>229</v>
      </c>
      <c r="D240" s="149">
        <v>638452</v>
      </c>
      <c r="E240" s="149">
        <v>738890</v>
      </c>
      <c r="F240" s="148">
        <f>IF(D240&lt;&gt;0,IF(E240/D240&gt;=100,"&gt;&gt;100",E240/D240*100),"-")</f>
        <v>115.73148803668873</v>
      </c>
    </row>
    <row r="241" spans="1:6" s="8" customFormat="1" ht="12">
      <c r="A241" s="145">
        <v>3632</v>
      </c>
      <c r="B241" s="146" t="s">
        <v>1030</v>
      </c>
      <c r="C241" s="335">
        <v>230</v>
      </c>
      <c r="D241" s="149">
        <v>0</v>
      </c>
      <c r="E241" s="149">
        <v>0</v>
      </c>
      <c r="F241" s="148" t="str">
        <f>IF(D241&lt;&gt;0,IF(E241/D241&gt;=100,"&gt;&gt;100",E241/D241*100),"-")</f>
        <v>-</v>
      </c>
    </row>
    <row r="242" spans="1:6" s="8" customFormat="1" ht="12">
      <c r="A242" s="145" t="s">
        <v>1031</v>
      </c>
      <c r="B242" s="146" t="s">
        <v>1032</v>
      </c>
      <c r="C242" s="335">
        <v>231</v>
      </c>
      <c r="D242" s="147">
        <f>SUM(D243:D244)</f>
        <v>0</v>
      </c>
      <c r="E242" s="147">
        <f>SUM(E243:E244)</f>
        <v>0</v>
      </c>
      <c r="F242" s="150" t="str">
        <f>IF(D242&lt;&gt;0,IF(E242/D242&gt;=100,"&gt;&gt;100",E242/D242*100),"-")</f>
        <v>-</v>
      </c>
    </row>
    <row r="243" spans="1:6" s="8" customFormat="1" ht="12">
      <c r="A243" s="145" t="s">
        <v>1033</v>
      </c>
      <c r="B243" s="146" t="s">
        <v>1034</v>
      </c>
      <c r="C243" s="335">
        <v>232</v>
      </c>
      <c r="D243" s="149">
        <v>0</v>
      </c>
      <c r="E243" s="149">
        <v>0</v>
      </c>
      <c r="F243" s="148" t="str">
        <f>IF(D243&lt;&gt;0,IF(E243/D243&gt;=100,"&gt;&gt;100",E243/D243*100),"-")</f>
        <v>-</v>
      </c>
    </row>
    <row r="244" spans="1:6" s="8" customFormat="1" ht="12">
      <c r="A244" s="145" t="s">
        <v>1035</v>
      </c>
      <c r="B244" s="146" t="s">
        <v>1036</v>
      </c>
      <c r="C244" s="335">
        <v>233</v>
      </c>
      <c r="D244" s="149">
        <v>0</v>
      </c>
      <c r="E244" s="149">
        <v>0</v>
      </c>
      <c r="F244" s="148" t="str">
        <f>IF(D244&lt;&gt;0,IF(E244/D244&gt;=100,"&gt;&gt;100",E244/D244*100),"-")</f>
        <v>-</v>
      </c>
    </row>
    <row r="245" spans="1:6" s="8" customFormat="1" ht="24">
      <c r="A245" s="145" t="s">
        <v>1037</v>
      </c>
      <c r="B245" s="146" t="s">
        <v>1038</v>
      </c>
      <c r="C245" s="335">
        <v>234</v>
      </c>
      <c r="D245" s="147">
        <f>SUM(D246:D248)</f>
        <v>462739</v>
      </c>
      <c r="E245" s="147">
        <f>SUM(E246:E248)</f>
        <v>508180</v>
      </c>
      <c r="F245" s="150">
        <f>IF(D245&lt;&gt;0,IF(E245/D245&gt;=100,"&gt;&gt;100",E245/D245*100),"-")</f>
        <v>109.82000652635719</v>
      </c>
    </row>
    <row r="246" spans="1:6" s="8" customFormat="1" ht="24">
      <c r="A246" s="145">
        <v>3672</v>
      </c>
      <c r="B246" s="146" t="s">
        <v>1039</v>
      </c>
      <c r="C246" s="335">
        <v>235</v>
      </c>
      <c r="D246" s="149">
        <v>422983</v>
      </c>
      <c r="E246" s="149">
        <v>473730</v>
      </c>
      <c r="F246" s="148">
        <f>IF(D246&lt;&gt;0,IF(E246/D246&gt;=100,"&gt;&gt;100",E246/D246*100),"-")</f>
        <v>111.99740887931667</v>
      </c>
    </row>
    <row r="247" spans="1:6" s="8" customFormat="1" ht="24">
      <c r="A247" s="145">
        <v>3673</v>
      </c>
      <c r="B247" s="146" t="s">
        <v>1040</v>
      </c>
      <c r="C247" s="335">
        <v>236</v>
      </c>
      <c r="D247" s="149">
        <v>39756</v>
      </c>
      <c r="E247" s="149">
        <v>34450</v>
      </c>
      <c r="F247" s="148"/>
    </row>
    <row r="248" spans="1:6" s="8" customFormat="1" ht="24">
      <c r="A248" s="145">
        <v>3674</v>
      </c>
      <c r="B248" s="146" t="s">
        <v>1041</v>
      </c>
      <c r="C248" s="335">
        <v>237</v>
      </c>
      <c r="D248" s="149">
        <v>0</v>
      </c>
      <c r="E248" s="149">
        <v>0</v>
      </c>
      <c r="F248" s="148"/>
    </row>
    <row r="249" spans="1:6" s="8" customFormat="1" ht="12">
      <c r="A249" s="145" t="s">
        <v>1042</v>
      </c>
      <c r="B249" s="146" t="s">
        <v>1043</v>
      </c>
      <c r="C249" s="335">
        <v>238</v>
      </c>
      <c r="D249" s="147">
        <f>SUM(D250:D251)</f>
        <v>0</v>
      </c>
      <c r="E249" s="147">
        <f>SUM(E250:E251)</f>
        <v>0</v>
      </c>
      <c r="F249" s="150" t="str">
        <f>IF(D249&lt;&gt;0,IF(E249/D249&gt;=100,"&gt;&gt;100",E249/D249*100),"-")</f>
        <v>-</v>
      </c>
    </row>
    <row r="250" spans="1:6" s="8" customFormat="1" ht="12">
      <c r="A250" s="145" t="s">
        <v>1044</v>
      </c>
      <c r="B250" s="146" t="s">
        <v>1045</v>
      </c>
      <c r="C250" s="335">
        <v>239</v>
      </c>
      <c r="D250" s="149">
        <v>0</v>
      </c>
      <c r="E250" s="149">
        <v>0</v>
      </c>
      <c r="F250" s="148" t="str">
        <f>IF(D250&lt;&gt;0,IF(E250/D250&gt;=100,"&gt;&gt;100",E250/D250*100),"-")</f>
        <v>-</v>
      </c>
    </row>
    <row r="251" spans="1:6" s="8" customFormat="1" ht="12">
      <c r="A251" s="145" t="s">
        <v>1046</v>
      </c>
      <c r="B251" s="146" t="s">
        <v>1047</v>
      </c>
      <c r="C251" s="335">
        <v>240</v>
      </c>
      <c r="D251" s="149">
        <v>0</v>
      </c>
      <c r="E251" s="149">
        <v>0</v>
      </c>
      <c r="F251" s="148" t="str">
        <f>IF(D251&lt;&gt;0,IF(E251/D251&gt;=100,"&gt;&gt;100",E251/D251*100),"-")</f>
        <v>-</v>
      </c>
    </row>
    <row r="252" spans="1:6" s="8" customFormat="1" ht="12">
      <c r="A252" s="145" t="s">
        <v>1048</v>
      </c>
      <c r="B252" s="146" t="s">
        <v>1049</v>
      </c>
      <c r="C252" s="335">
        <v>241</v>
      </c>
      <c r="D252" s="147">
        <f>SUM(D253:D256)</f>
        <v>0</v>
      </c>
      <c r="E252" s="147">
        <f>SUM(E253:E256)</f>
        <v>0</v>
      </c>
      <c r="F252" s="150"/>
    </row>
    <row r="253" spans="1:6" s="8" customFormat="1" ht="12">
      <c r="A253" s="145" t="s">
        <v>1050</v>
      </c>
      <c r="B253" s="146" t="s">
        <v>858</v>
      </c>
      <c r="C253" s="335">
        <v>242</v>
      </c>
      <c r="D253" s="149">
        <v>0</v>
      </c>
      <c r="E253" s="149">
        <v>0</v>
      </c>
      <c r="F253" s="148"/>
    </row>
    <row r="254" spans="1:6" s="8" customFormat="1" ht="12">
      <c r="A254" s="145" t="s">
        <v>1051</v>
      </c>
      <c r="B254" s="146" t="s">
        <v>859</v>
      </c>
      <c r="C254" s="335">
        <v>243</v>
      </c>
      <c r="D254" s="149">
        <v>0</v>
      </c>
      <c r="E254" s="149">
        <v>0</v>
      </c>
      <c r="F254" s="148"/>
    </row>
    <row r="255" spans="1:6" s="8" customFormat="1" ht="24">
      <c r="A255" s="145" t="s">
        <v>1052</v>
      </c>
      <c r="B255" s="146" t="s">
        <v>860</v>
      </c>
      <c r="C255" s="335">
        <v>244</v>
      </c>
      <c r="D255" s="149">
        <v>0</v>
      </c>
      <c r="E255" s="149">
        <v>0</v>
      </c>
      <c r="F255" s="148"/>
    </row>
    <row r="256" spans="1:6" s="8" customFormat="1" ht="24">
      <c r="A256" s="145" t="s">
        <v>1053</v>
      </c>
      <c r="B256" s="146" t="s">
        <v>861</v>
      </c>
      <c r="C256" s="335">
        <v>245</v>
      </c>
      <c r="D256" s="149">
        <v>0</v>
      </c>
      <c r="E256" s="149">
        <v>0</v>
      </c>
      <c r="F256" s="148"/>
    </row>
    <row r="257" spans="1:6" s="8" customFormat="1" ht="12">
      <c r="A257" s="145">
        <v>37</v>
      </c>
      <c r="B257" s="153" t="s">
        <v>1054</v>
      </c>
      <c r="C257" s="335">
        <v>246</v>
      </c>
      <c r="D257" s="147">
        <f>D258+D264</f>
        <v>1768698</v>
      </c>
      <c r="E257" s="147">
        <f>E258+E264</f>
        <v>1942254</v>
      </c>
      <c r="F257" s="150">
        <f>IF(D257&lt;&gt;0,IF(E257/D257&gt;=100,"&gt;&gt;100",E257/D257*100),"-")</f>
        <v>109.81264184162586</v>
      </c>
    </row>
    <row r="258" spans="1:6" s="8" customFormat="1" ht="12">
      <c r="A258" s="145">
        <v>371</v>
      </c>
      <c r="B258" s="146" t="s">
        <v>1055</v>
      </c>
      <c r="C258" s="335">
        <v>247</v>
      </c>
      <c r="D258" s="147">
        <f>SUM(D259:D263)</f>
        <v>0</v>
      </c>
      <c r="E258" s="147">
        <f>SUM(E259:E263)</f>
        <v>0</v>
      </c>
      <c r="F258" s="150" t="str">
        <f>IF(D258&lt;&gt;0,IF(E258/D258&gt;=100,"&gt;&gt;100",E258/D258*100),"-")</f>
        <v>-</v>
      </c>
    </row>
    <row r="259" spans="1:6" s="8" customFormat="1" ht="24">
      <c r="A259" s="145">
        <v>3711</v>
      </c>
      <c r="B259" s="146" t="s">
        <v>1056</v>
      </c>
      <c r="C259" s="335">
        <v>248</v>
      </c>
      <c r="D259" s="149">
        <v>0</v>
      </c>
      <c r="E259" s="149">
        <v>0</v>
      </c>
      <c r="F259" s="148" t="str">
        <f>IF(D259&lt;&gt;0,IF(E259/D259&gt;=100,"&gt;&gt;100",E259/D259*100),"-")</f>
        <v>-</v>
      </c>
    </row>
    <row r="260" spans="1:6" s="8" customFormat="1" ht="24">
      <c r="A260" s="145">
        <v>3712</v>
      </c>
      <c r="B260" s="146" t="s">
        <v>1057</v>
      </c>
      <c r="C260" s="335">
        <v>249</v>
      </c>
      <c r="D260" s="149">
        <v>0</v>
      </c>
      <c r="E260" s="149">
        <v>0</v>
      </c>
      <c r="F260" s="148" t="str">
        <f>IF(D260&lt;&gt;0,IF(E260/D260&gt;=100,"&gt;&gt;100",E260/D260*100),"-")</f>
        <v>-</v>
      </c>
    </row>
    <row r="261" spans="1:6" s="8" customFormat="1" ht="12">
      <c r="A261" s="145" t="s">
        <v>1058</v>
      </c>
      <c r="B261" s="146" t="s">
        <v>1059</v>
      </c>
      <c r="C261" s="335">
        <v>250</v>
      </c>
      <c r="D261" s="149">
        <v>0</v>
      </c>
      <c r="E261" s="149">
        <v>0</v>
      </c>
      <c r="F261" s="148" t="str">
        <f>IF(D261&lt;&gt;0,IF(E261/D261&gt;=100,"&gt;&gt;100",E261/D261*100),"-")</f>
        <v>-</v>
      </c>
    </row>
    <row r="262" spans="1:6" s="8" customFormat="1" ht="12">
      <c r="A262" s="145" t="s">
        <v>1060</v>
      </c>
      <c r="B262" s="146" t="s">
        <v>1061</v>
      </c>
      <c r="C262" s="335">
        <v>251</v>
      </c>
      <c r="D262" s="149">
        <v>0</v>
      </c>
      <c r="E262" s="149">
        <v>0</v>
      </c>
      <c r="F262" s="148" t="str">
        <f>IF(D262&lt;&gt;0,IF(E262/D262&gt;=100,"&gt;&gt;100",E262/D262*100),"-")</f>
        <v>-</v>
      </c>
    </row>
    <row r="263" spans="1:6" s="8" customFormat="1" ht="12">
      <c r="A263" s="145" t="s">
        <v>1062</v>
      </c>
      <c r="B263" s="146" t="s">
        <v>1063</v>
      </c>
      <c r="C263" s="335">
        <v>252</v>
      </c>
      <c r="D263" s="149">
        <v>0</v>
      </c>
      <c r="E263" s="149">
        <v>0</v>
      </c>
      <c r="F263" s="148"/>
    </row>
    <row r="264" spans="1:6" s="8" customFormat="1" ht="12">
      <c r="A264" s="145">
        <v>372</v>
      </c>
      <c r="B264" s="151" t="s">
        <v>1064</v>
      </c>
      <c r="C264" s="335">
        <v>253</v>
      </c>
      <c r="D264" s="147">
        <f>SUM(D265:D267)</f>
        <v>1768698</v>
      </c>
      <c r="E264" s="147">
        <f>SUM(E265:E267)</f>
        <v>1942254</v>
      </c>
      <c r="F264" s="150">
        <f>IF(D264&lt;&gt;0,IF(E264/D264&gt;=100,"&gt;&gt;100",E264/D264*100),"-")</f>
        <v>109.81264184162586</v>
      </c>
    </row>
    <row r="265" spans="1:6" s="8" customFormat="1" ht="12">
      <c r="A265" s="145">
        <v>3721</v>
      </c>
      <c r="B265" s="146" t="s">
        <v>1065</v>
      </c>
      <c r="C265" s="335">
        <v>254</v>
      </c>
      <c r="D265" s="149">
        <v>1095555</v>
      </c>
      <c r="E265" s="149">
        <v>1223314</v>
      </c>
      <c r="F265" s="148">
        <f>IF(D265&lt;&gt;0,IF(E265/D265&gt;=100,"&gt;&gt;100",E265/D265*100),"-")</f>
        <v>111.66157792169267</v>
      </c>
    </row>
    <row r="266" spans="1:6" s="8" customFormat="1" ht="12">
      <c r="A266" s="145">
        <v>3722</v>
      </c>
      <c r="B266" s="146" t="s">
        <v>1066</v>
      </c>
      <c r="C266" s="335">
        <v>255</v>
      </c>
      <c r="D266" s="149">
        <v>673143</v>
      </c>
      <c r="E266" s="149">
        <v>718940</v>
      </c>
      <c r="F266" s="148">
        <f>IF(D266&lt;&gt;0,IF(E266/D266&gt;=100,"&gt;&gt;100",E266/D266*100),"-")</f>
        <v>106.80345780911338</v>
      </c>
    </row>
    <row r="267" spans="1:6" s="8" customFormat="1" ht="12">
      <c r="A267" s="145" t="s">
        <v>1067</v>
      </c>
      <c r="B267" s="146" t="s">
        <v>1068</v>
      </c>
      <c r="C267" s="335">
        <v>256</v>
      </c>
      <c r="D267" s="149">
        <v>0</v>
      </c>
      <c r="E267" s="149">
        <v>0</v>
      </c>
      <c r="F267" s="148"/>
    </row>
    <row r="268" spans="1:6" s="8" customFormat="1" ht="12">
      <c r="A268" s="145">
        <v>38</v>
      </c>
      <c r="B268" s="146" t="s">
        <v>1069</v>
      </c>
      <c r="C268" s="335">
        <v>257</v>
      </c>
      <c r="D268" s="147">
        <f>D269+D273+D277+D283</f>
        <v>8920608</v>
      </c>
      <c r="E268" s="147">
        <f>E269+E273+E277+E283</f>
        <v>6744481</v>
      </c>
      <c r="F268" s="150">
        <f>IF(D268&lt;&gt;0,IF(E268/D268&gt;=100,"&gt;&gt;100",E268/D268*100),"-")</f>
        <v>75.60562015503875</v>
      </c>
    </row>
    <row r="269" spans="1:6" s="8" customFormat="1" ht="12">
      <c r="A269" s="145">
        <v>381</v>
      </c>
      <c r="B269" s="146" t="s">
        <v>1070</v>
      </c>
      <c r="C269" s="335">
        <v>258</v>
      </c>
      <c r="D269" s="147">
        <f>SUM(D270:D272)</f>
        <v>5097462</v>
      </c>
      <c r="E269" s="147">
        <f>SUM(E270:E272)</f>
        <v>6144356</v>
      </c>
      <c r="F269" s="150">
        <f>IF(D269&lt;&gt;0,IF(E269/D269&gt;=100,"&gt;&gt;100",E269/D269*100),"-")</f>
        <v>120.53755378657066</v>
      </c>
    </row>
    <row r="270" spans="1:6" s="8" customFormat="1" ht="12">
      <c r="A270" s="145">
        <v>3811</v>
      </c>
      <c r="B270" s="146" t="s">
        <v>1071</v>
      </c>
      <c r="C270" s="335">
        <v>259</v>
      </c>
      <c r="D270" s="149">
        <v>5097462</v>
      </c>
      <c r="E270" s="149">
        <v>5985968</v>
      </c>
      <c r="F270" s="148">
        <f t="shared" si="4" ref="F270:F299">IF(D270&lt;&gt;0,IF(E270/D270&gt;=100,"&gt;&gt;100",E270/D270*100),"-")</f>
        <v>117.43036044211806</v>
      </c>
    </row>
    <row r="271" spans="1:6" s="8" customFormat="1" ht="12">
      <c r="A271" s="145">
        <v>3812</v>
      </c>
      <c r="B271" s="146" t="s">
        <v>1072</v>
      </c>
      <c r="C271" s="335">
        <v>260</v>
      </c>
      <c r="D271" s="149">
        <v>0</v>
      </c>
      <c r="E271" s="149">
        <v>158388</v>
      </c>
      <c r="F271" s="148" t="str">
        <f>IF(D271&lt;&gt;0,IF(E271/D271&gt;=100,"&gt;&gt;100",E271/D271*100),"-")</f>
        <v>-</v>
      </c>
    </row>
    <row r="272" spans="1:6" s="8" customFormat="1" ht="12">
      <c r="A272" s="145" t="s">
        <v>1073</v>
      </c>
      <c r="B272" s="146" t="s">
        <v>1074</v>
      </c>
      <c r="C272" s="335">
        <v>261</v>
      </c>
      <c r="D272" s="149">
        <v>0</v>
      </c>
      <c r="E272" s="149">
        <v>0</v>
      </c>
      <c r="F272" s="148"/>
    </row>
    <row r="273" spans="1:6" s="8" customFormat="1" ht="12">
      <c r="A273" s="145">
        <v>382</v>
      </c>
      <c r="B273" s="146" t="s">
        <v>1075</v>
      </c>
      <c r="C273" s="335">
        <v>262</v>
      </c>
      <c r="D273" s="147">
        <f>SUM(D274:D276)</f>
        <v>3653046</v>
      </c>
      <c r="E273" s="147">
        <f>SUM(E274:E276)</f>
        <v>501019</v>
      </c>
      <c r="F273" s="150">
        <f>IF(D273&lt;&gt;0,IF(E273/D273&gt;=100,"&gt;&gt;100",E273/D273*100),"-")</f>
        <v>13.715102410426805</v>
      </c>
    </row>
    <row r="274" spans="1:6" s="8" customFormat="1" ht="12">
      <c r="A274" s="145">
        <v>3821</v>
      </c>
      <c r="B274" s="146" t="s">
        <v>1076</v>
      </c>
      <c r="C274" s="335">
        <v>263</v>
      </c>
      <c r="D274" s="149">
        <v>3306546</v>
      </c>
      <c r="E274" s="149">
        <v>408000</v>
      </c>
      <c r="F274" s="148">
        <f>IF(D274&lt;&gt;0,IF(E274/D274&gt;=100,"&gt;&gt;100",E274/D274*100),"-")</f>
        <v>12.339159957248439</v>
      </c>
    </row>
    <row r="275" spans="1:6" s="8" customFormat="1" ht="12">
      <c r="A275" s="145">
        <v>3822</v>
      </c>
      <c r="B275" s="146" t="s">
        <v>1077</v>
      </c>
      <c r="C275" s="335">
        <v>264</v>
      </c>
      <c r="D275" s="149">
        <v>346500</v>
      </c>
      <c r="E275" s="149">
        <v>93019</v>
      </c>
      <c r="F275" s="148">
        <f>IF(D275&lt;&gt;0,IF(E275/D275&gt;=100,"&gt;&gt;100",E275/D275*100),"-")</f>
        <v>26.845310245310245</v>
      </c>
    </row>
    <row r="276" spans="1:6" s="8" customFormat="1" ht="12">
      <c r="A276" s="145" t="s">
        <v>1078</v>
      </c>
      <c r="B276" s="146" t="s">
        <v>1079</v>
      </c>
      <c r="C276" s="335">
        <v>265</v>
      </c>
      <c r="D276" s="149">
        <v>0</v>
      </c>
      <c r="E276" s="149">
        <v>0</v>
      </c>
      <c r="F276" s="148"/>
    </row>
    <row r="277" spans="1:6" s="8" customFormat="1" ht="12">
      <c r="A277" s="145">
        <v>383</v>
      </c>
      <c r="B277" s="146" t="s">
        <v>1080</v>
      </c>
      <c r="C277" s="335">
        <v>266</v>
      </c>
      <c r="D277" s="147">
        <f>SUM(D278:D282)</f>
        <v>0</v>
      </c>
      <c r="E277" s="147">
        <f>SUM(E278:E282)</f>
        <v>99106</v>
      </c>
      <c r="F277" s="150" t="str">
        <f>IF(D277&lt;&gt;0,IF(E277/D277&gt;=100,"&gt;&gt;100",E277/D277*100),"-")</f>
        <v>-</v>
      </c>
    </row>
    <row r="278" spans="1:6" s="8" customFormat="1" ht="12">
      <c r="A278" s="145">
        <v>3831</v>
      </c>
      <c r="B278" s="146" t="s">
        <v>1081</v>
      </c>
      <c r="C278" s="335">
        <v>267</v>
      </c>
      <c r="D278" s="149">
        <v>0</v>
      </c>
      <c r="E278" s="149">
        <v>99106</v>
      </c>
      <c r="F278" s="148" t="str">
        <f>IF(D278&lt;&gt;0,IF(E278/D278&gt;=100,"&gt;&gt;100",E278/D278*100),"-")</f>
        <v>-</v>
      </c>
    </row>
    <row r="279" spans="1:6" s="8" customFormat="1" ht="12">
      <c r="A279" s="145">
        <v>3832</v>
      </c>
      <c r="B279" s="146" t="s">
        <v>1082</v>
      </c>
      <c r="C279" s="335">
        <v>268</v>
      </c>
      <c r="D279" s="149">
        <v>0</v>
      </c>
      <c r="E279" s="149">
        <v>0</v>
      </c>
      <c r="F279" s="148" t="str">
        <f>IF(D279&lt;&gt;0,IF(E279/D279&gt;=100,"&gt;&gt;100",E279/D279*100),"-")</f>
        <v>-</v>
      </c>
    </row>
    <row r="280" spans="1:6" s="8" customFormat="1" ht="12">
      <c r="A280" s="145">
        <v>3833</v>
      </c>
      <c r="B280" s="146" t="s">
        <v>1083</v>
      </c>
      <c r="C280" s="335">
        <v>269</v>
      </c>
      <c r="D280" s="149">
        <v>0</v>
      </c>
      <c r="E280" s="149">
        <v>0</v>
      </c>
      <c r="F280" s="148" t="str">
        <f>IF(D280&lt;&gt;0,IF(E280/D280&gt;=100,"&gt;&gt;100",E280/D280*100),"-")</f>
        <v>-</v>
      </c>
    </row>
    <row r="281" spans="1:6" s="8" customFormat="1" ht="12">
      <c r="A281" s="145">
        <v>3834</v>
      </c>
      <c r="B281" s="146" t="s">
        <v>1084</v>
      </c>
      <c r="C281" s="335">
        <v>270</v>
      </c>
      <c r="D281" s="149">
        <v>0</v>
      </c>
      <c r="E281" s="149">
        <v>0</v>
      </c>
      <c r="F281" s="148" t="str">
        <f>IF(D281&lt;&gt;0,IF(E281/D281&gt;=100,"&gt;&gt;100",E281/D281*100),"-")</f>
        <v>-</v>
      </c>
    </row>
    <row r="282" spans="1:6" s="8" customFormat="1" ht="12">
      <c r="A282" s="145" t="s">
        <v>1085</v>
      </c>
      <c r="B282" s="146" t="s">
        <v>945</v>
      </c>
      <c r="C282" s="335">
        <v>271</v>
      </c>
      <c r="D282" s="149">
        <v>0</v>
      </c>
      <c r="E282" s="149">
        <v>0</v>
      </c>
      <c r="F282" s="148" t="str">
        <f>IF(D282&lt;&gt;0,IF(E282/D282&gt;=100,"&gt;&gt;100",E282/D282*100),"-")</f>
        <v>-</v>
      </c>
    </row>
    <row r="283" spans="1:6" s="8" customFormat="1" ht="12">
      <c r="A283" s="145">
        <v>386</v>
      </c>
      <c r="B283" s="146" t="s">
        <v>1086</v>
      </c>
      <c r="C283" s="335">
        <v>272</v>
      </c>
      <c r="D283" s="147">
        <f>SUM(D284:D287)</f>
        <v>170100</v>
      </c>
      <c r="E283" s="147">
        <f>SUM(E284:E287)</f>
        <v>0</v>
      </c>
      <c r="F283" s="150">
        <f>IF(D283&lt;&gt;0,IF(E283/D283&gt;=100,"&gt;&gt;100",E283/D283*100),"-")</f>
        <v>0</v>
      </c>
    </row>
    <row r="284" spans="1:6" s="8" customFormat="1" ht="24">
      <c r="A284" s="145">
        <v>3861</v>
      </c>
      <c r="B284" s="146" t="s">
        <v>1087</v>
      </c>
      <c r="C284" s="335">
        <v>273</v>
      </c>
      <c r="D284" s="149">
        <v>170100</v>
      </c>
      <c r="E284" s="149">
        <v>0</v>
      </c>
      <c r="F284" s="148">
        <f>IF(D284&lt;&gt;0,IF(E284/D284&gt;=100,"&gt;&gt;100",E284/D284*100),"-")</f>
        <v>0</v>
      </c>
    </row>
    <row r="285" spans="1:6" s="8" customFormat="1" ht="24">
      <c r="A285" s="145">
        <v>3862</v>
      </c>
      <c r="B285" s="146" t="s">
        <v>1088</v>
      </c>
      <c r="C285" s="335">
        <v>274</v>
      </c>
      <c r="D285" s="149">
        <v>0</v>
      </c>
      <c r="E285" s="149">
        <v>0</v>
      </c>
      <c r="F285" s="148" t="str">
        <f>IF(D285&lt;&gt;0,IF(E285/D285&gt;=100,"&gt;&gt;100",E285/D285*100),"-")</f>
        <v>-</v>
      </c>
    </row>
    <row r="286" spans="1:6" s="8" customFormat="1" ht="12">
      <c r="A286" s="145">
        <v>3863</v>
      </c>
      <c r="B286" s="146" t="s">
        <v>1089</v>
      </c>
      <c r="C286" s="335">
        <v>275</v>
      </c>
      <c r="D286" s="149">
        <v>0</v>
      </c>
      <c r="E286" s="149">
        <v>0</v>
      </c>
      <c r="F286" s="148" t="str">
        <f>IF(D286&lt;&gt;0,IF(E286/D286&gt;=100,"&gt;&gt;100",E286/D286*100),"-")</f>
        <v>-</v>
      </c>
    </row>
    <row r="287" spans="1:6" s="8" customFormat="1" ht="12">
      <c r="A287" s="145" t="s">
        <v>1090</v>
      </c>
      <c r="B287" s="146" t="s">
        <v>1091</v>
      </c>
      <c r="C287" s="335">
        <v>276</v>
      </c>
      <c r="D287" s="149">
        <v>0</v>
      </c>
      <c r="E287" s="149">
        <v>0</v>
      </c>
      <c r="F287" s="148"/>
    </row>
    <row r="288" spans="1:6" s="8" customFormat="1" ht="12">
      <c r="A288" s="145" t="s">
        <v>1092</v>
      </c>
      <c r="B288" s="146" t="s">
        <v>1093</v>
      </c>
      <c r="C288" s="335">
        <v>277</v>
      </c>
      <c r="D288" s="149">
        <v>0</v>
      </c>
      <c r="E288" s="149">
        <v>0</v>
      </c>
      <c r="F288" s="148" t="str">
        <f>IF(D288&lt;&gt;0,IF(E288/D288&gt;=100,"&gt;&gt;100",E288/D288*100),"-")</f>
        <v>-</v>
      </c>
    </row>
    <row r="289" spans="1:6" s="8" customFormat="1" ht="12">
      <c r="A289" s="145" t="s">
        <v>1092</v>
      </c>
      <c r="B289" s="146" t="s">
        <v>1094</v>
      </c>
      <c r="C289" s="335">
        <v>278</v>
      </c>
      <c r="D289" s="149">
        <v>0</v>
      </c>
      <c r="E289" s="149">
        <v>0</v>
      </c>
      <c r="F289" s="148" t="str">
        <f>IF(D289&lt;&gt;0,IF(E289/D289&gt;=100,"&gt;&gt;100",E289/D289*100),"-")</f>
        <v>-</v>
      </c>
    </row>
    <row r="290" spans="1:6" s="8" customFormat="1" ht="12">
      <c r="A290" s="145" t="s">
        <v>1092</v>
      </c>
      <c r="B290" s="146" t="s">
        <v>1095</v>
      </c>
      <c r="C290" s="335">
        <v>279</v>
      </c>
      <c r="D290" s="147">
        <f>IF(D289&gt;=D288,D289-D288,0)</f>
        <v>0</v>
      </c>
      <c r="E290" s="147">
        <f>IF(E289&gt;=E288,E289-E288,0)</f>
        <v>0</v>
      </c>
      <c r="F290" s="150" t="str">
        <f>IF(D290&lt;&gt;0,IF(E290/D290&gt;=100,"&gt;&gt;100",E290/D290*100),"-")</f>
        <v>-</v>
      </c>
    </row>
    <row r="291" spans="1:6" s="8" customFormat="1" ht="12">
      <c r="A291" s="145" t="s">
        <v>1092</v>
      </c>
      <c r="B291" s="146" t="s">
        <v>1096</v>
      </c>
      <c r="C291" s="335">
        <v>280</v>
      </c>
      <c r="D291" s="147">
        <f>IF(D288&gt;=D289,D288-D289,0)</f>
        <v>0</v>
      </c>
      <c r="E291" s="147">
        <f>IF(E288&gt;=E289,E288-E289,0)</f>
        <v>0</v>
      </c>
      <c r="F291" s="150" t="str">
        <f>IF(D291&lt;&gt;0,IF(E291/D291&gt;=100,"&gt;&gt;100",E291/D291*100),"-")</f>
        <v>-</v>
      </c>
    </row>
    <row r="292" spans="1:6" s="8" customFormat="1" ht="12">
      <c r="A292" s="145" t="s">
        <v>1092</v>
      </c>
      <c r="B292" s="146" t="s">
        <v>1097</v>
      </c>
      <c r="C292" s="335">
        <v>281</v>
      </c>
      <c r="D292" s="147">
        <f>D159-D290+D291</f>
        <v>23308620</v>
      </c>
      <c r="E292" s="147">
        <f>E159-E290+E291</f>
        <v>20238626</v>
      </c>
      <c r="F292" s="150">
        <f>IF(D292&lt;&gt;0,IF(E292/D292&gt;=100,"&gt;&gt;100",E292/D292*100),"-")</f>
        <v>86.828932815413353</v>
      </c>
    </row>
    <row r="293" spans="1:6" s="8" customFormat="1" ht="12">
      <c r="A293" s="145" t="s">
        <v>1092</v>
      </c>
      <c r="B293" s="146" t="s">
        <v>1098</v>
      </c>
      <c r="C293" s="335">
        <v>282</v>
      </c>
      <c r="D293" s="147">
        <f>IF(D12&gt;=D292,D12-D292,0)</f>
        <v>2395660</v>
      </c>
      <c r="E293" s="147">
        <f>IF(E12&gt;=E292,E12-E292,0)</f>
        <v>7398863</v>
      </c>
      <c r="F293" s="150">
        <f>IF(D293&lt;&gt;0,IF(E293/D293&gt;=100,"&gt;&gt;100",E293/D293*100),"-")</f>
        <v>308.84445205079186</v>
      </c>
    </row>
    <row r="294" spans="1:6" s="8" customFormat="1" ht="12">
      <c r="A294" s="145" t="s">
        <v>1092</v>
      </c>
      <c r="B294" s="146" t="s">
        <v>1099</v>
      </c>
      <c r="C294" s="335">
        <v>283</v>
      </c>
      <c r="D294" s="147">
        <f>IF(D292&gt;=D12,D292-D12,0)</f>
        <v>0</v>
      </c>
      <c r="E294" s="147">
        <f>IF(E292&gt;=E12,E292-E12,0)</f>
        <v>0</v>
      </c>
      <c r="F294" s="150" t="str">
        <f>IF(D294&lt;&gt;0,IF(E294/D294&gt;=100,"&gt;&gt;100",E294/D294*100),"-")</f>
        <v>-</v>
      </c>
    </row>
    <row r="295" spans="1:6" s="8" customFormat="1" ht="12">
      <c r="A295" s="145">
        <v>92211</v>
      </c>
      <c r="B295" s="146" t="s">
        <v>1100</v>
      </c>
      <c r="C295" s="335">
        <v>284</v>
      </c>
      <c r="D295" s="149">
        <v>16370782</v>
      </c>
      <c r="E295" s="149">
        <v>18766442</v>
      </c>
      <c r="F295" s="148">
        <f>IF(D295&lt;&gt;0,IF(E295/D295&gt;=100,"&gt;&gt;100",E295/D295*100),"-")</f>
        <v>114.63375420917583</v>
      </c>
    </row>
    <row r="296" spans="1:6" s="8" customFormat="1" ht="12">
      <c r="A296" s="145">
        <v>92221</v>
      </c>
      <c r="B296" s="146" t="s">
        <v>1101</v>
      </c>
      <c r="C296" s="335">
        <v>285</v>
      </c>
      <c r="D296" s="149">
        <v>0</v>
      </c>
      <c r="E296" s="149">
        <v>0</v>
      </c>
      <c r="F296" s="148" t="str">
        <f>IF(D296&lt;&gt;0,IF(E296/D296&gt;=100,"&gt;&gt;100",E296/D296*100),"-")</f>
        <v>-</v>
      </c>
    </row>
    <row r="297" spans="1:6" s="8" customFormat="1" ht="12">
      <c r="A297" s="145">
        <v>96</v>
      </c>
      <c r="B297" s="146" t="s">
        <v>1102</v>
      </c>
      <c r="C297" s="335">
        <v>286</v>
      </c>
      <c r="D297" s="149">
        <v>19134943</v>
      </c>
      <c r="E297" s="149">
        <v>18007519</v>
      </c>
      <c r="F297" s="148">
        <f>IF(D297&lt;&gt;0,IF(E297/D297&gt;=100,"&gt;&gt;100",E297/D297*100),"-")</f>
        <v>94.108035754274269</v>
      </c>
    </row>
    <row r="298" spans="1:6" s="8" customFormat="1" ht="12">
      <c r="A298" s="145">
        <v>9661</v>
      </c>
      <c r="B298" s="146" t="s">
        <v>1103</v>
      </c>
      <c r="C298" s="335">
        <v>287</v>
      </c>
      <c r="D298" s="149">
        <v>0</v>
      </c>
      <c r="E298" s="149">
        <v>0</v>
      </c>
      <c r="F298" s="148" t="str">
        <f>IF(D298&lt;&gt;0,IF(E298/D298&gt;=100,"&gt;&gt;100",E298/D298*100),"-")</f>
        <v>-</v>
      </c>
    </row>
    <row r="299" spans="1:6" s="8" customFormat="1" ht="12">
      <c r="A299" s="154" t="s">
        <v>1104</v>
      </c>
      <c r="B299" s="155" t="s">
        <v>1105</v>
      </c>
      <c r="C299" s="338">
        <v>288</v>
      </c>
      <c r="D299" s="156">
        <v>0</v>
      </c>
      <c r="E299" s="156">
        <v>0</v>
      </c>
      <c r="F299" s="157" t="str">
        <f>IF(D299&lt;&gt;0,IF(E299/D299&gt;=100,"&gt;&gt;100",E299/D299*100),"-")</f>
        <v>-</v>
      </c>
    </row>
    <row r="300" spans="1:6" s="8" customFormat="1" ht="15" customHeight="1">
      <c r="A300" s="418" t="s">
        <v>1106</v>
      </c>
      <c r="B300" s="419"/>
      <c r="C300" s="339"/>
      <c r="D300" s="143"/>
      <c r="E300" s="143"/>
      <c r="F300" s="144"/>
    </row>
    <row r="301" spans="1:6" s="8" customFormat="1" ht="12">
      <c r="A301" s="145">
        <v>7</v>
      </c>
      <c r="B301" s="146" t="s">
        <v>1107</v>
      </c>
      <c r="C301" s="335">
        <v>289</v>
      </c>
      <c r="D301" s="147">
        <f>D302+D314+D347+D351</f>
        <v>22076030</v>
      </c>
      <c r="E301" s="147">
        <f>E302+E314+E347+E351</f>
        <v>3404657</v>
      </c>
      <c r="F301" s="150">
        <f t="shared" si="5" ref="F301:F364">IF(D301&lt;&gt;0,IF(E301/D301&gt;=100,"&gt;&gt;100",E301/D301*100),"-")</f>
        <v>15.422415171568439</v>
      </c>
    </row>
    <row r="302" spans="1:6" s="8" customFormat="1" ht="12">
      <c r="A302" s="145">
        <v>71</v>
      </c>
      <c r="B302" s="146" t="s">
        <v>1108</v>
      </c>
      <c r="C302" s="335">
        <v>290</v>
      </c>
      <c r="D302" s="147">
        <f>D303+D307</f>
        <v>21643621</v>
      </c>
      <c r="E302" s="147">
        <f>E303+E307</f>
        <v>3252031</v>
      </c>
      <c r="F302" s="150">
        <f>IF(D302&lt;&gt;0,IF(E302/D302&gt;=100,"&gt;&gt;100",E302/D302*100),"-")</f>
        <v>15.025355507749834</v>
      </c>
    </row>
    <row r="303" spans="1:6" s="8" customFormat="1" ht="12">
      <c r="A303" s="145">
        <v>711</v>
      </c>
      <c r="B303" s="146" t="s">
        <v>1109</v>
      </c>
      <c r="C303" s="335">
        <v>291</v>
      </c>
      <c r="D303" s="147">
        <f>SUM(D304:D306)</f>
        <v>21643621</v>
      </c>
      <c r="E303" s="147">
        <f>SUM(E304:E306)</f>
        <v>3252031</v>
      </c>
      <c r="F303" s="150">
        <f>IF(D303&lt;&gt;0,IF(E303/D303&gt;=100,"&gt;&gt;100",E303/D303*100),"-")</f>
        <v>15.025355507749834</v>
      </c>
    </row>
    <row r="304" spans="1:6" s="8" customFormat="1" ht="12">
      <c r="A304" s="145">
        <v>7111</v>
      </c>
      <c r="B304" s="146" t="s">
        <v>1110</v>
      </c>
      <c r="C304" s="335">
        <v>292</v>
      </c>
      <c r="D304" s="149">
        <v>21643621</v>
      </c>
      <c r="E304" s="149">
        <v>3252031</v>
      </c>
      <c r="F304" s="148">
        <f>IF(D304&lt;&gt;0,IF(E304/D304&gt;=100,"&gt;&gt;100",E304/D304*100),"-")</f>
        <v>15.025355507749834</v>
      </c>
    </row>
    <row r="305" spans="1:6" s="8" customFormat="1" ht="12">
      <c r="A305" s="145">
        <v>7112</v>
      </c>
      <c r="B305" s="146" t="s">
        <v>1111</v>
      </c>
      <c r="C305" s="335">
        <v>293</v>
      </c>
      <c r="D305" s="149">
        <v>0</v>
      </c>
      <c r="E305" s="149">
        <v>0</v>
      </c>
      <c r="F305" s="148" t="str">
        <f>IF(D305&lt;&gt;0,IF(E305/D305&gt;=100,"&gt;&gt;100",E305/D305*100),"-")</f>
        <v>-</v>
      </c>
    </row>
    <row r="306" spans="1:6" s="8" customFormat="1" ht="12">
      <c r="A306" s="145">
        <v>7113</v>
      </c>
      <c r="B306" s="146" t="s">
        <v>1112</v>
      </c>
      <c r="C306" s="335">
        <v>294</v>
      </c>
      <c r="D306" s="149">
        <v>0</v>
      </c>
      <c r="E306" s="149">
        <v>0</v>
      </c>
      <c r="F306" s="148" t="str">
        <f>IF(D306&lt;&gt;0,IF(E306/D306&gt;=100,"&gt;&gt;100",E306/D306*100),"-")</f>
        <v>-</v>
      </c>
    </row>
    <row r="307" spans="1:6" s="8" customFormat="1" ht="12">
      <c r="A307" s="145">
        <v>712</v>
      </c>
      <c r="B307" s="146" t="s">
        <v>1113</v>
      </c>
      <c r="C307" s="335">
        <v>295</v>
      </c>
      <c r="D307" s="147">
        <f>SUM(D308:D313)</f>
        <v>0</v>
      </c>
      <c r="E307" s="147">
        <f>SUM(E308:E313)</f>
        <v>0</v>
      </c>
      <c r="F307" s="150" t="str">
        <f>IF(D307&lt;&gt;0,IF(E307/D307&gt;=100,"&gt;&gt;100",E307/D307*100),"-")</f>
        <v>-</v>
      </c>
    </row>
    <row r="308" spans="1:6" s="8" customFormat="1" ht="12">
      <c r="A308" s="145">
        <v>7121</v>
      </c>
      <c r="B308" s="146" t="s">
        <v>1114</v>
      </c>
      <c r="C308" s="335">
        <v>296</v>
      </c>
      <c r="D308" s="149">
        <v>0</v>
      </c>
      <c r="E308" s="149">
        <v>0</v>
      </c>
      <c r="F308" s="148" t="str">
        <f>IF(D308&lt;&gt;0,IF(E308/D308&gt;=100,"&gt;&gt;100",E308/D308*100),"-")</f>
        <v>-</v>
      </c>
    </row>
    <row r="309" spans="1:6" s="8" customFormat="1" ht="12">
      <c r="A309" s="145">
        <v>7122</v>
      </c>
      <c r="B309" s="146" t="s">
        <v>1115</v>
      </c>
      <c r="C309" s="335">
        <v>297</v>
      </c>
      <c r="D309" s="149">
        <v>0</v>
      </c>
      <c r="E309" s="149">
        <v>0</v>
      </c>
      <c r="F309" s="148" t="str">
        <f>IF(D309&lt;&gt;0,IF(E309/D309&gt;=100,"&gt;&gt;100",E309/D309*100),"-")</f>
        <v>-</v>
      </c>
    </row>
    <row r="310" spans="1:6" s="8" customFormat="1" ht="12">
      <c r="A310" s="145">
        <v>7123</v>
      </c>
      <c r="B310" s="146" t="s">
        <v>1116</v>
      </c>
      <c r="C310" s="335">
        <v>298</v>
      </c>
      <c r="D310" s="149">
        <v>0</v>
      </c>
      <c r="E310" s="149">
        <v>0</v>
      </c>
      <c r="F310" s="148" t="str">
        <f>IF(D310&lt;&gt;0,IF(E310/D310&gt;=100,"&gt;&gt;100",E310/D310*100),"-")</f>
        <v>-</v>
      </c>
    </row>
    <row r="311" spans="1:6" s="8" customFormat="1" ht="12">
      <c r="A311" s="145">
        <v>7124</v>
      </c>
      <c r="B311" s="146" t="s">
        <v>1117</v>
      </c>
      <c r="C311" s="335">
        <v>299</v>
      </c>
      <c r="D311" s="149">
        <v>0</v>
      </c>
      <c r="E311" s="149">
        <v>0</v>
      </c>
      <c r="F311" s="148" t="str">
        <f>IF(D311&lt;&gt;0,IF(E311/D311&gt;=100,"&gt;&gt;100",E311/D311*100),"-")</f>
        <v>-</v>
      </c>
    </row>
    <row r="312" spans="1:6" s="8" customFormat="1" ht="12">
      <c r="A312" s="145">
        <v>7125</v>
      </c>
      <c r="B312" s="146" t="s">
        <v>1118</v>
      </c>
      <c r="C312" s="335">
        <v>300</v>
      </c>
      <c r="D312" s="149">
        <v>0</v>
      </c>
      <c r="E312" s="149">
        <v>0</v>
      </c>
      <c r="F312" s="148" t="str">
        <f>IF(D312&lt;&gt;0,IF(E312/D312&gt;=100,"&gt;&gt;100",E312/D312*100),"-")</f>
        <v>-</v>
      </c>
    </row>
    <row r="313" spans="1:6" s="8" customFormat="1" ht="12">
      <c r="A313" s="145">
        <v>7126</v>
      </c>
      <c r="B313" s="146" t="s">
        <v>1119</v>
      </c>
      <c r="C313" s="335">
        <v>301</v>
      </c>
      <c r="D313" s="149">
        <v>0</v>
      </c>
      <c r="E313" s="149">
        <v>0</v>
      </c>
      <c r="F313" s="148" t="str">
        <f>IF(D313&lt;&gt;0,IF(E313/D313&gt;=100,"&gt;&gt;100",E313/D313*100),"-")</f>
        <v>-</v>
      </c>
    </row>
    <row r="314" spans="1:6" s="8" customFormat="1" ht="12">
      <c r="A314" s="145">
        <v>72</v>
      </c>
      <c r="B314" s="151" t="s">
        <v>1120</v>
      </c>
      <c r="C314" s="335">
        <v>302</v>
      </c>
      <c r="D314" s="147">
        <f>D315+D320+D329+D334+D339+D342</f>
        <v>432409</v>
      </c>
      <c r="E314" s="147">
        <f>E315+E320+E329+E334+E339+E342</f>
        <v>152626</v>
      </c>
      <c r="F314" s="150">
        <f>IF(D314&lt;&gt;0,IF(E314/D314&gt;=100,"&gt;&gt;100",E314/D314*100),"-")</f>
        <v>35.296675138584071</v>
      </c>
    </row>
    <row r="315" spans="1:6" s="8" customFormat="1" ht="12">
      <c r="A315" s="145">
        <v>721</v>
      </c>
      <c r="B315" s="146" t="s">
        <v>1121</v>
      </c>
      <c r="C315" s="335">
        <v>303</v>
      </c>
      <c r="D315" s="147">
        <f>SUM(D316:D319)</f>
        <v>432409</v>
      </c>
      <c r="E315" s="147">
        <f>SUM(E316:E319)</f>
        <v>152626</v>
      </c>
      <c r="F315" s="150">
        <f>IF(D315&lt;&gt;0,IF(E315/D315&gt;=100,"&gt;&gt;100",E315/D315*100),"-")</f>
        <v>35.296675138584071</v>
      </c>
    </row>
    <row r="316" spans="1:6" s="8" customFormat="1" ht="12">
      <c r="A316" s="145">
        <v>7211</v>
      </c>
      <c r="B316" s="146" t="s">
        <v>1122</v>
      </c>
      <c r="C316" s="335">
        <v>304</v>
      </c>
      <c r="D316" s="149">
        <v>0</v>
      </c>
      <c r="E316" s="149">
        <v>0</v>
      </c>
      <c r="F316" s="148" t="str">
        <f>IF(D316&lt;&gt;0,IF(E316/D316&gt;=100,"&gt;&gt;100",E316/D316*100),"-")</f>
        <v>-</v>
      </c>
    </row>
    <row r="317" spans="1:6" s="8" customFormat="1" ht="12">
      <c r="A317" s="145">
        <v>7212</v>
      </c>
      <c r="B317" s="146" t="s">
        <v>1123</v>
      </c>
      <c r="C317" s="335">
        <v>305</v>
      </c>
      <c r="D317" s="149">
        <v>0</v>
      </c>
      <c r="E317" s="149">
        <v>0</v>
      </c>
      <c r="F317" s="148" t="str">
        <f>IF(D317&lt;&gt;0,IF(E317/D317&gt;=100,"&gt;&gt;100",E317/D317*100),"-")</f>
        <v>-</v>
      </c>
    </row>
    <row r="318" spans="1:6" s="8" customFormat="1" ht="12">
      <c r="A318" s="145">
        <v>7213</v>
      </c>
      <c r="B318" s="146" t="s">
        <v>1124</v>
      </c>
      <c r="C318" s="335">
        <v>306</v>
      </c>
      <c r="D318" s="149">
        <v>0</v>
      </c>
      <c r="E318" s="149">
        <v>0</v>
      </c>
      <c r="F318" s="148" t="str">
        <f>IF(D318&lt;&gt;0,IF(E318/D318&gt;=100,"&gt;&gt;100",E318/D318*100),"-")</f>
        <v>-</v>
      </c>
    </row>
    <row r="319" spans="1:6" s="8" customFormat="1" ht="12">
      <c r="A319" s="145">
        <v>7214</v>
      </c>
      <c r="B319" s="146" t="s">
        <v>1125</v>
      </c>
      <c r="C319" s="335">
        <v>307</v>
      </c>
      <c r="D319" s="149">
        <v>432409</v>
      </c>
      <c r="E319" s="149">
        <v>152626</v>
      </c>
      <c r="F319" s="148">
        <f>IF(D319&lt;&gt;0,IF(E319/D319&gt;=100,"&gt;&gt;100",E319/D319*100),"-")</f>
        <v>35.296675138584071</v>
      </c>
    </row>
    <row r="320" spans="1:6" s="8" customFormat="1" ht="12">
      <c r="A320" s="145">
        <v>722</v>
      </c>
      <c r="B320" s="146" t="s">
        <v>1126</v>
      </c>
      <c r="C320" s="335">
        <v>308</v>
      </c>
      <c r="D320" s="147">
        <f>SUM(D321:D328)</f>
        <v>0</v>
      </c>
      <c r="E320" s="147">
        <f>SUM(E321:E328)</f>
        <v>0</v>
      </c>
      <c r="F320" s="150" t="str">
        <f>IF(D320&lt;&gt;0,IF(E320/D320&gt;=100,"&gt;&gt;100",E320/D320*100),"-")</f>
        <v>-</v>
      </c>
    </row>
    <row r="321" spans="1:6" s="8" customFormat="1" ht="12">
      <c r="A321" s="145">
        <v>7221</v>
      </c>
      <c r="B321" s="146" t="s">
        <v>1127</v>
      </c>
      <c r="C321" s="335">
        <v>309</v>
      </c>
      <c r="D321" s="149">
        <v>0</v>
      </c>
      <c r="E321" s="149">
        <v>0</v>
      </c>
      <c r="F321" s="148" t="str">
        <f>IF(D321&lt;&gt;0,IF(E321/D321&gt;=100,"&gt;&gt;100",E321/D321*100),"-")</f>
        <v>-</v>
      </c>
    </row>
    <row r="322" spans="1:6" s="8" customFormat="1" ht="12">
      <c r="A322" s="145">
        <v>7222</v>
      </c>
      <c r="B322" s="146" t="s">
        <v>1128</v>
      </c>
      <c r="C322" s="335">
        <v>310</v>
      </c>
      <c r="D322" s="149">
        <v>0</v>
      </c>
      <c r="E322" s="149">
        <v>0</v>
      </c>
      <c r="F322" s="148" t="str">
        <f>IF(D322&lt;&gt;0,IF(E322/D322&gt;=100,"&gt;&gt;100",E322/D322*100),"-")</f>
        <v>-</v>
      </c>
    </row>
    <row r="323" spans="1:6" s="8" customFormat="1" ht="12">
      <c r="A323" s="145">
        <v>7223</v>
      </c>
      <c r="B323" s="146" t="s">
        <v>1129</v>
      </c>
      <c r="C323" s="335">
        <v>311</v>
      </c>
      <c r="D323" s="149">
        <v>0</v>
      </c>
      <c r="E323" s="149">
        <v>0</v>
      </c>
      <c r="F323" s="148" t="str">
        <f>IF(D323&lt;&gt;0,IF(E323/D323&gt;=100,"&gt;&gt;100",E323/D323*100),"-")</f>
        <v>-</v>
      </c>
    </row>
    <row r="324" spans="1:6" s="8" customFormat="1" ht="12">
      <c r="A324" s="145">
        <v>7224</v>
      </c>
      <c r="B324" s="146" t="s">
        <v>1130</v>
      </c>
      <c r="C324" s="335">
        <v>312</v>
      </c>
      <c r="D324" s="149">
        <v>0</v>
      </c>
      <c r="E324" s="149">
        <v>0</v>
      </c>
      <c r="F324" s="148" t="str">
        <f>IF(D324&lt;&gt;0,IF(E324/D324&gt;=100,"&gt;&gt;100",E324/D324*100),"-")</f>
        <v>-</v>
      </c>
    </row>
    <row r="325" spans="1:6" s="8" customFormat="1" ht="12">
      <c r="A325" s="145">
        <v>7225</v>
      </c>
      <c r="B325" s="146" t="s">
        <v>1131</v>
      </c>
      <c r="C325" s="335">
        <v>313</v>
      </c>
      <c r="D325" s="149">
        <v>0</v>
      </c>
      <c r="E325" s="149">
        <v>0</v>
      </c>
      <c r="F325" s="148" t="str">
        <f>IF(D325&lt;&gt;0,IF(E325/D325&gt;=100,"&gt;&gt;100",E325/D325*100),"-")</f>
        <v>-</v>
      </c>
    </row>
    <row r="326" spans="1:6" s="8" customFormat="1" ht="12">
      <c r="A326" s="145">
        <v>7226</v>
      </c>
      <c r="B326" s="146" t="s">
        <v>1132</v>
      </c>
      <c r="C326" s="335">
        <v>314</v>
      </c>
      <c r="D326" s="149">
        <v>0</v>
      </c>
      <c r="E326" s="149">
        <v>0</v>
      </c>
      <c r="F326" s="148" t="str">
        <f>IF(D326&lt;&gt;0,IF(E326/D326&gt;=100,"&gt;&gt;100",E326/D326*100),"-")</f>
        <v>-</v>
      </c>
    </row>
    <row r="327" spans="1:6" s="8" customFormat="1" ht="12">
      <c r="A327" s="145">
        <v>7227</v>
      </c>
      <c r="B327" s="146" t="s">
        <v>1133</v>
      </c>
      <c r="C327" s="335">
        <v>315</v>
      </c>
      <c r="D327" s="149">
        <v>0</v>
      </c>
      <c r="E327" s="149">
        <v>0</v>
      </c>
      <c r="F327" s="148" t="str">
        <f>IF(D327&lt;&gt;0,IF(E327/D327&gt;=100,"&gt;&gt;100",E327/D327*100),"-")</f>
        <v>-</v>
      </c>
    </row>
    <row r="328" spans="1:6" s="8" customFormat="1" ht="12">
      <c r="A328" s="145" t="s">
        <v>1134</v>
      </c>
      <c r="B328" s="146" t="s">
        <v>1135</v>
      </c>
      <c r="C328" s="335">
        <v>316</v>
      </c>
      <c r="D328" s="149">
        <v>0</v>
      </c>
      <c r="E328" s="149">
        <v>0</v>
      </c>
      <c r="F328" s="148" t="str">
        <f>IF(D328&lt;&gt;0,IF(E328/D328&gt;=100,"&gt;&gt;100",E328/D328*100),"-")</f>
        <v>-</v>
      </c>
    </row>
    <row r="329" spans="1:6" s="8" customFormat="1" ht="12">
      <c r="A329" s="145">
        <v>723</v>
      </c>
      <c r="B329" s="151" t="s">
        <v>1136</v>
      </c>
      <c r="C329" s="335">
        <v>317</v>
      </c>
      <c r="D329" s="147">
        <f>SUM(D330:D333)</f>
        <v>0</v>
      </c>
      <c r="E329" s="147">
        <f>SUM(E330:E333)</f>
        <v>0</v>
      </c>
      <c r="F329" s="150" t="str">
        <f>IF(D329&lt;&gt;0,IF(E329/D329&gt;=100,"&gt;&gt;100",E329/D329*100),"-")</f>
        <v>-</v>
      </c>
    </row>
    <row r="330" spans="1:6" s="8" customFormat="1" ht="12">
      <c r="A330" s="145">
        <v>7231</v>
      </c>
      <c r="B330" s="146" t="s">
        <v>1137</v>
      </c>
      <c r="C330" s="335">
        <v>318</v>
      </c>
      <c r="D330" s="149">
        <v>0</v>
      </c>
      <c r="E330" s="149">
        <v>0</v>
      </c>
      <c r="F330" s="148" t="str">
        <f>IF(D330&lt;&gt;0,IF(E330/D330&gt;=100,"&gt;&gt;100",E330/D330*100),"-")</f>
        <v>-</v>
      </c>
    </row>
    <row r="331" spans="1:6" s="8" customFormat="1" ht="12">
      <c r="A331" s="145">
        <v>7232</v>
      </c>
      <c r="B331" s="146" t="s">
        <v>1138</v>
      </c>
      <c r="C331" s="335">
        <v>319</v>
      </c>
      <c r="D331" s="149">
        <v>0</v>
      </c>
      <c r="E331" s="149">
        <v>0</v>
      </c>
      <c r="F331" s="148" t="str">
        <f>IF(D331&lt;&gt;0,IF(E331/D331&gt;=100,"&gt;&gt;100",E331/D331*100),"-")</f>
        <v>-</v>
      </c>
    </row>
    <row r="332" spans="1:6" s="8" customFormat="1" ht="12">
      <c r="A332" s="145">
        <v>7233</v>
      </c>
      <c r="B332" s="146" t="s">
        <v>1139</v>
      </c>
      <c r="C332" s="335">
        <v>320</v>
      </c>
      <c r="D332" s="149">
        <v>0</v>
      </c>
      <c r="E332" s="149">
        <v>0</v>
      </c>
      <c r="F332" s="148" t="str">
        <f>IF(D332&lt;&gt;0,IF(E332/D332&gt;=100,"&gt;&gt;100",E332/D332*100),"-")</f>
        <v>-</v>
      </c>
    </row>
    <row r="333" spans="1:6" s="8" customFormat="1" ht="12">
      <c r="A333" s="145">
        <v>7234</v>
      </c>
      <c r="B333" s="151" t="s">
        <v>1140</v>
      </c>
      <c r="C333" s="335">
        <v>321</v>
      </c>
      <c r="D333" s="149">
        <v>0</v>
      </c>
      <c r="E333" s="149">
        <v>0</v>
      </c>
      <c r="F333" s="148" t="str">
        <f>IF(D333&lt;&gt;0,IF(E333/D333&gt;=100,"&gt;&gt;100",E333/D333*100),"-")</f>
        <v>-</v>
      </c>
    </row>
    <row r="334" spans="1:6" s="8" customFormat="1" ht="12">
      <c r="A334" s="145">
        <v>724</v>
      </c>
      <c r="B334" s="151" t="s">
        <v>1141</v>
      </c>
      <c r="C334" s="335">
        <v>322</v>
      </c>
      <c r="D334" s="147">
        <f>SUM(D335:D338)</f>
        <v>0</v>
      </c>
      <c r="E334" s="147">
        <f>SUM(E335:E338)</f>
        <v>0</v>
      </c>
      <c r="F334" s="150" t="str">
        <f>IF(D334&lt;&gt;0,IF(E334/D334&gt;=100,"&gt;&gt;100",E334/D334*100),"-")</f>
        <v>-</v>
      </c>
    </row>
    <row r="335" spans="1:6" s="8" customFormat="1" ht="12">
      <c r="A335" s="145">
        <v>7241</v>
      </c>
      <c r="B335" s="146" t="s">
        <v>1142</v>
      </c>
      <c r="C335" s="335">
        <v>323</v>
      </c>
      <c r="D335" s="149">
        <v>0</v>
      </c>
      <c r="E335" s="149">
        <v>0</v>
      </c>
      <c r="F335" s="148" t="str">
        <f>IF(D335&lt;&gt;0,IF(E335/D335&gt;=100,"&gt;&gt;100",E335/D335*100),"-")</f>
        <v>-</v>
      </c>
    </row>
    <row r="336" spans="1:6" s="8" customFormat="1" ht="12">
      <c r="A336" s="145">
        <v>7242</v>
      </c>
      <c r="B336" s="146" t="s">
        <v>1143</v>
      </c>
      <c r="C336" s="335">
        <v>324</v>
      </c>
      <c r="D336" s="149">
        <v>0</v>
      </c>
      <c r="E336" s="149">
        <v>0</v>
      </c>
      <c r="F336" s="148" t="str">
        <f>IF(D336&lt;&gt;0,IF(E336/D336&gt;=100,"&gt;&gt;100",E336/D336*100),"-")</f>
        <v>-</v>
      </c>
    </row>
    <row r="337" spans="1:6" s="8" customFormat="1" ht="12">
      <c r="A337" s="145">
        <v>7243</v>
      </c>
      <c r="B337" s="146" t="s">
        <v>1144</v>
      </c>
      <c r="C337" s="335">
        <v>325</v>
      </c>
      <c r="D337" s="149">
        <v>0</v>
      </c>
      <c r="E337" s="149">
        <v>0</v>
      </c>
      <c r="F337" s="148" t="str">
        <f>IF(D337&lt;&gt;0,IF(E337/D337&gt;=100,"&gt;&gt;100",E337/D337*100),"-")</f>
        <v>-</v>
      </c>
    </row>
    <row r="338" spans="1:6" s="8" customFormat="1" ht="12">
      <c r="A338" s="145">
        <v>7244</v>
      </c>
      <c r="B338" s="146" t="s">
        <v>1145</v>
      </c>
      <c r="C338" s="335">
        <v>326</v>
      </c>
      <c r="D338" s="149">
        <v>0</v>
      </c>
      <c r="E338" s="149">
        <v>0</v>
      </c>
      <c r="F338" s="148" t="str">
        <f>IF(D338&lt;&gt;0,IF(E338/D338&gt;=100,"&gt;&gt;100",E338/D338*100),"-")</f>
        <v>-</v>
      </c>
    </row>
    <row r="339" spans="1:6" s="8" customFormat="1" ht="12">
      <c r="A339" s="145">
        <v>725</v>
      </c>
      <c r="B339" s="146" t="s">
        <v>1146</v>
      </c>
      <c r="C339" s="335">
        <v>327</v>
      </c>
      <c r="D339" s="147">
        <f>SUM(D340:D341)</f>
        <v>0</v>
      </c>
      <c r="E339" s="147">
        <f>SUM(E340:E341)</f>
        <v>0</v>
      </c>
      <c r="F339" s="150" t="str">
        <f>IF(D339&lt;&gt;0,IF(E339/D339&gt;=100,"&gt;&gt;100",E339/D339*100),"-")</f>
        <v>-</v>
      </c>
    </row>
    <row r="340" spans="1:6" s="8" customFormat="1" ht="12">
      <c r="A340" s="145">
        <v>7251</v>
      </c>
      <c r="B340" s="146" t="s">
        <v>1147</v>
      </c>
      <c r="C340" s="335">
        <v>328</v>
      </c>
      <c r="D340" s="149">
        <v>0</v>
      </c>
      <c r="E340" s="149">
        <v>0</v>
      </c>
      <c r="F340" s="148" t="str">
        <f>IF(D340&lt;&gt;0,IF(E340/D340&gt;=100,"&gt;&gt;100",E340/D340*100),"-")</f>
        <v>-</v>
      </c>
    </row>
    <row r="341" spans="1:6" s="8" customFormat="1" ht="12">
      <c r="A341" s="145">
        <v>7252</v>
      </c>
      <c r="B341" s="146" t="s">
        <v>1148</v>
      </c>
      <c r="C341" s="335">
        <v>329</v>
      </c>
      <c r="D341" s="149">
        <v>0</v>
      </c>
      <c r="E341" s="149">
        <v>0</v>
      </c>
      <c r="F341" s="148" t="str">
        <f>IF(D341&lt;&gt;0,IF(E341/D341&gt;=100,"&gt;&gt;100",E341/D341*100),"-")</f>
        <v>-</v>
      </c>
    </row>
    <row r="342" spans="1:6" s="8" customFormat="1" ht="12">
      <c r="A342" s="145">
        <v>726</v>
      </c>
      <c r="B342" s="146" t="s">
        <v>1149</v>
      </c>
      <c r="C342" s="335">
        <v>330</v>
      </c>
      <c r="D342" s="147">
        <f>SUM(D343:D346)</f>
        <v>0</v>
      </c>
      <c r="E342" s="147">
        <f>SUM(E343:E346)</f>
        <v>0</v>
      </c>
      <c r="F342" s="150" t="str">
        <f>IF(D342&lt;&gt;0,IF(E342/D342&gt;=100,"&gt;&gt;100",E342/D342*100),"-")</f>
        <v>-</v>
      </c>
    </row>
    <row r="343" spans="1:6" s="8" customFormat="1" ht="12">
      <c r="A343" s="145">
        <v>7261</v>
      </c>
      <c r="B343" s="146" t="s">
        <v>1150</v>
      </c>
      <c r="C343" s="335">
        <v>331</v>
      </c>
      <c r="D343" s="149">
        <v>0</v>
      </c>
      <c r="E343" s="149">
        <v>0</v>
      </c>
      <c r="F343" s="148" t="str">
        <f>IF(D343&lt;&gt;0,IF(E343/D343&gt;=100,"&gt;&gt;100",E343/D343*100),"-")</f>
        <v>-</v>
      </c>
    </row>
    <row r="344" spans="1:6" s="8" customFormat="1" ht="12">
      <c r="A344" s="145">
        <v>7262</v>
      </c>
      <c r="B344" s="146" t="s">
        <v>1151</v>
      </c>
      <c r="C344" s="335">
        <v>332</v>
      </c>
      <c r="D344" s="149">
        <v>0</v>
      </c>
      <c r="E344" s="149">
        <v>0</v>
      </c>
      <c r="F344" s="148" t="str">
        <f>IF(D344&lt;&gt;0,IF(E344/D344&gt;=100,"&gt;&gt;100",E344/D344*100),"-")</f>
        <v>-</v>
      </c>
    </row>
    <row r="345" spans="1:6" s="8" customFormat="1" ht="12">
      <c r="A345" s="145">
        <v>7263</v>
      </c>
      <c r="B345" s="146" t="s">
        <v>1152</v>
      </c>
      <c r="C345" s="335">
        <v>333</v>
      </c>
      <c r="D345" s="149">
        <v>0</v>
      </c>
      <c r="E345" s="149">
        <v>0</v>
      </c>
      <c r="F345" s="148" t="str">
        <f>IF(D345&lt;&gt;0,IF(E345/D345&gt;=100,"&gt;&gt;100",E345/D345*100),"-")</f>
        <v>-</v>
      </c>
    </row>
    <row r="346" spans="1:6" s="8" customFormat="1" ht="12">
      <c r="A346" s="145">
        <v>7264</v>
      </c>
      <c r="B346" s="146" t="s">
        <v>1153</v>
      </c>
      <c r="C346" s="335">
        <v>334</v>
      </c>
      <c r="D346" s="149">
        <v>0</v>
      </c>
      <c r="E346" s="149">
        <v>0</v>
      </c>
      <c r="F346" s="148" t="str">
        <f>IF(D346&lt;&gt;0,IF(E346/D346&gt;=100,"&gt;&gt;100",E346/D346*100),"-")</f>
        <v>-</v>
      </c>
    </row>
    <row r="347" spans="1:6" s="8" customFormat="1" ht="12">
      <c r="A347" s="145">
        <v>73</v>
      </c>
      <c r="B347" s="146" t="s">
        <v>1154</v>
      </c>
      <c r="C347" s="335">
        <v>335</v>
      </c>
      <c r="D347" s="147">
        <f>D348</f>
        <v>0</v>
      </c>
      <c r="E347" s="147">
        <f>E348</f>
        <v>0</v>
      </c>
      <c r="F347" s="150" t="str">
        <f>IF(D347&lt;&gt;0,IF(E347/D347&gt;=100,"&gt;&gt;100",E347/D347*100),"-")</f>
        <v>-</v>
      </c>
    </row>
    <row r="348" spans="1:6" s="8" customFormat="1" ht="12">
      <c r="A348" s="145">
        <v>731</v>
      </c>
      <c r="B348" s="146" t="s">
        <v>1155</v>
      </c>
      <c r="C348" s="335">
        <v>336</v>
      </c>
      <c r="D348" s="147">
        <f>SUM(D349:D350)</f>
        <v>0</v>
      </c>
      <c r="E348" s="147">
        <f>SUM(E349:E350)</f>
        <v>0</v>
      </c>
      <c r="F348" s="150" t="str">
        <f>IF(D348&lt;&gt;0,IF(E348/D348&gt;=100,"&gt;&gt;100",E348/D348*100),"-")</f>
        <v>-</v>
      </c>
    </row>
    <row r="349" spans="1:6" s="8" customFormat="1" ht="12">
      <c r="A349" s="145">
        <v>7311</v>
      </c>
      <c r="B349" s="146" t="s">
        <v>1156</v>
      </c>
      <c r="C349" s="335">
        <v>337</v>
      </c>
      <c r="D349" s="149">
        <v>0</v>
      </c>
      <c r="E349" s="149">
        <v>0</v>
      </c>
      <c r="F349" s="148" t="str">
        <f>IF(D349&lt;&gt;0,IF(E349/D349&gt;=100,"&gt;&gt;100",E349/D349*100),"-")</f>
        <v>-</v>
      </c>
    </row>
    <row r="350" spans="1:6" s="8" customFormat="1" ht="12">
      <c r="A350" s="145">
        <v>7312</v>
      </c>
      <c r="B350" s="146" t="s">
        <v>1157</v>
      </c>
      <c r="C350" s="335">
        <v>338</v>
      </c>
      <c r="D350" s="149">
        <v>0</v>
      </c>
      <c r="E350" s="149">
        <v>0</v>
      </c>
      <c r="F350" s="148" t="str">
        <f>IF(D350&lt;&gt;0,IF(E350/D350&gt;=100,"&gt;&gt;100",E350/D350*100),"-")</f>
        <v>-</v>
      </c>
    </row>
    <row r="351" spans="1:6" s="8" customFormat="1" ht="12">
      <c r="A351" s="145">
        <v>74</v>
      </c>
      <c r="B351" s="146" t="s">
        <v>1158</v>
      </c>
      <c r="C351" s="335">
        <v>339</v>
      </c>
      <c r="D351" s="147">
        <f>D352</f>
        <v>0</v>
      </c>
      <c r="E351" s="147">
        <f>E352</f>
        <v>0</v>
      </c>
      <c r="F351" s="150" t="str">
        <f>IF(D351&lt;&gt;0,IF(E351/D351&gt;=100,"&gt;&gt;100",E351/D351*100),"-")</f>
        <v>-</v>
      </c>
    </row>
    <row r="352" spans="1:6" s="8" customFormat="1" ht="12">
      <c r="A352" s="145">
        <v>741</v>
      </c>
      <c r="B352" s="146" t="s">
        <v>1159</v>
      </c>
      <c r="C352" s="335">
        <v>340</v>
      </c>
      <c r="D352" s="149">
        <v>0</v>
      </c>
      <c r="E352" s="149">
        <v>0</v>
      </c>
      <c r="F352" s="148" t="str">
        <f>IF(D352&lt;&gt;0,IF(E352/D352&gt;=100,"&gt;&gt;100",E352/D352*100),"-")</f>
        <v>-</v>
      </c>
    </row>
    <row r="353" spans="1:6" s="8" customFormat="1" ht="12">
      <c r="A353" s="145">
        <v>4</v>
      </c>
      <c r="B353" s="146" t="s">
        <v>1160</v>
      </c>
      <c r="C353" s="335">
        <v>341</v>
      </c>
      <c r="D353" s="147">
        <f>D354+D366+D399+D403+D405</f>
        <v>7183468</v>
      </c>
      <c r="E353" s="147">
        <f>E354+E366+E399+E403+E405</f>
        <v>6409976</v>
      </c>
      <c r="F353" s="150">
        <f>IF(D353&lt;&gt;0,IF(E353/D353&gt;=100,"&gt;&gt;100",E353/D353*100),"-")</f>
        <v>89.232331792944578</v>
      </c>
    </row>
    <row r="354" spans="1:6" s="8" customFormat="1" ht="12">
      <c r="A354" s="145">
        <v>41</v>
      </c>
      <c r="B354" s="146" t="s">
        <v>1161</v>
      </c>
      <c r="C354" s="335">
        <v>342</v>
      </c>
      <c r="D354" s="147">
        <f>D355+D359</f>
        <v>414752</v>
      </c>
      <c r="E354" s="147">
        <f>E355+E359</f>
        <v>1414067</v>
      </c>
      <c r="F354" s="150">
        <f>IF(D354&lt;&gt;0,IF(E354/D354&gt;=100,"&gt;&gt;100",E354/D354*100),"-")</f>
        <v>340.94278026386854</v>
      </c>
    </row>
    <row r="355" spans="1:6" s="8" customFormat="1" ht="12">
      <c r="A355" s="145">
        <v>411</v>
      </c>
      <c r="B355" s="146" t="s">
        <v>1162</v>
      </c>
      <c r="C355" s="335">
        <v>343</v>
      </c>
      <c r="D355" s="147">
        <f>SUM(D356:D358)</f>
        <v>414752</v>
      </c>
      <c r="E355" s="147">
        <f>SUM(E356:E358)</f>
        <v>1414067</v>
      </c>
      <c r="F355" s="150">
        <f>IF(D355&lt;&gt;0,IF(E355/D355&gt;=100,"&gt;&gt;100",E355/D355*100),"-")</f>
        <v>340.94278026386854</v>
      </c>
    </row>
    <row r="356" spans="1:6" s="8" customFormat="1" ht="12">
      <c r="A356" s="145">
        <v>4111</v>
      </c>
      <c r="B356" s="146" t="s">
        <v>1110</v>
      </c>
      <c r="C356" s="335">
        <v>344</v>
      </c>
      <c r="D356" s="149">
        <v>414752</v>
      </c>
      <c r="E356" s="149">
        <v>1414067</v>
      </c>
      <c r="F356" s="148">
        <f>IF(D356&lt;&gt;0,IF(E356/D356&gt;=100,"&gt;&gt;100",E356/D356*100),"-")</f>
        <v>340.94278026386854</v>
      </c>
    </row>
    <row r="357" spans="1:6" s="8" customFormat="1" ht="12">
      <c r="A357" s="145">
        <v>4112</v>
      </c>
      <c r="B357" s="146" t="s">
        <v>1111</v>
      </c>
      <c r="C357" s="335">
        <v>345</v>
      </c>
      <c r="D357" s="149">
        <v>0</v>
      </c>
      <c r="E357" s="149">
        <v>0</v>
      </c>
      <c r="F357" s="148" t="str">
        <f>IF(D357&lt;&gt;0,IF(E357/D357&gt;=100,"&gt;&gt;100",E357/D357*100),"-")</f>
        <v>-</v>
      </c>
    </row>
    <row r="358" spans="1:6" s="8" customFormat="1" ht="12">
      <c r="A358" s="145">
        <v>4113</v>
      </c>
      <c r="B358" s="146" t="s">
        <v>1163</v>
      </c>
      <c r="C358" s="335">
        <v>346</v>
      </c>
      <c r="D358" s="149">
        <v>0</v>
      </c>
      <c r="E358" s="149">
        <v>0</v>
      </c>
      <c r="F358" s="148" t="str">
        <f>IF(D358&lt;&gt;0,IF(E358/D358&gt;=100,"&gt;&gt;100",E358/D358*100),"-")</f>
        <v>-</v>
      </c>
    </row>
    <row r="359" spans="1:6" s="8" customFormat="1" ht="12">
      <c r="A359" s="145">
        <v>412</v>
      </c>
      <c r="B359" s="146" t="s">
        <v>1164</v>
      </c>
      <c r="C359" s="335">
        <v>347</v>
      </c>
      <c r="D359" s="147">
        <f>SUM(D360:D365)</f>
        <v>0</v>
      </c>
      <c r="E359" s="147">
        <f>SUM(E360:E365)</f>
        <v>0</v>
      </c>
      <c r="F359" s="150" t="str">
        <f>IF(D359&lt;&gt;0,IF(E359/D359&gt;=100,"&gt;&gt;100",E359/D359*100),"-")</f>
        <v>-</v>
      </c>
    </row>
    <row r="360" spans="1:6" s="8" customFormat="1" ht="12">
      <c r="A360" s="145">
        <v>4121</v>
      </c>
      <c r="B360" s="146" t="s">
        <v>1114</v>
      </c>
      <c r="C360" s="335">
        <v>348</v>
      </c>
      <c r="D360" s="149">
        <v>0</v>
      </c>
      <c r="E360" s="149">
        <v>0</v>
      </c>
      <c r="F360" s="148" t="str">
        <f>IF(D360&lt;&gt;0,IF(E360/D360&gt;=100,"&gt;&gt;100",E360/D360*100),"-")</f>
        <v>-</v>
      </c>
    </row>
    <row r="361" spans="1:6" s="8" customFormat="1" ht="12">
      <c r="A361" s="145">
        <v>4122</v>
      </c>
      <c r="B361" s="146" t="s">
        <v>1115</v>
      </c>
      <c r="C361" s="335">
        <v>349</v>
      </c>
      <c r="D361" s="149">
        <v>0</v>
      </c>
      <c r="E361" s="149">
        <v>0</v>
      </c>
      <c r="F361" s="148" t="str">
        <f>IF(D361&lt;&gt;0,IF(E361/D361&gt;=100,"&gt;&gt;100",E361/D361*100),"-")</f>
        <v>-</v>
      </c>
    </row>
    <row r="362" spans="1:6" s="8" customFormat="1" ht="12">
      <c r="A362" s="145">
        <v>4123</v>
      </c>
      <c r="B362" s="146" t="s">
        <v>1116</v>
      </c>
      <c r="C362" s="335">
        <v>350</v>
      </c>
      <c r="D362" s="149">
        <v>0</v>
      </c>
      <c r="E362" s="149">
        <v>0</v>
      </c>
      <c r="F362" s="148" t="str">
        <f>IF(D362&lt;&gt;0,IF(E362/D362&gt;=100,"&gt;&gt;100",E362/D362*100),"-")</f>
        <v>-</v>
      </c>
    </row>
    <row r="363" spans="1:6" s="8" customFormat="1" ht="12">
      <c r="A363" s="145">
        <v>4124</v>
      </c>
      <c r="B363" s="146" t="s">
        <v>1117</v>
      </c>
      <c r="C363" s="335">
        <v>351</v>
      </c>
      <c r="D363" s="149">
        <v>0</v>
      </c>
      <c r="E363" s="149">
        <v>0</v>
      </c>
      <c r="F363" s="148" t="str">
        <f>IF(D363&lt;&gt;0,IF(E363/D363&gt;=100,"&gt;&gt;100",E363/D363*100),"-")</f>
        <v>-</v>
      </c>
    </row>
    <row r="364" spans="1:6" s="8" customFormat="1" ht="12">
      <c r="A364" s="145">
        <v>4125</v>
      </c>
      <c r="B364" s="146" t="s">
        <v>1118</v>
      </c>
      <c r="C364" s="335">
        <v>352</v>
      </c>
      <c r="D364" s="149">
        <v>0</v>
      </c>
      <c r="E364" s="149">
        <v>0</v>
      </c>
      <c r="F364" s="148" t="str">
        <f>IF(D364&lt;&gt;0,IF(E364/D364&gt;=100,"&gt;&gt;100",E364/D364*100),"-")</f>
        <v>-</v>
      </c>
    </row>
    <row r="365" spans="1:6" s="8" customFormat="1" ht="12">
      <c r="A365" s="145">
        <v>4126</v>
      </c>
      <c r="B365" s="146" t="s">
        <v>1119</v>
      </c>
      <c r="C365" s="335">
        <v>353</v>
      </c>
      <c r="D365" s="149">
        <v>0</v>
      </c>
      <c r="E365" s="149">
        <v>0</v>
      </c>
      <c r="F365" s="148" t="str">
        <f t="shared" si="6" ref="F365:F421">IF(D365&lt;&gt;0,IF(E365/D365&gt;=100,"&gt;&gt;100",E365/D365*100),"-")</f>
        <v>-</v>
      </c>
    </row>
    <row r="366" spans="1:6" s="8" customFormat="1" ht="12">
      <c r="A366" s="145">
        <v>42</v>
      </c>
      <c r="B366" s="151" t="s">
        <v>1165</v>
      </c>
      <c r="C366" s="335">
        <v>354</v>
      </c>
      <c r="D366" s="147">
        <f>D367+D372+D381+D386+D391+D394</f>
        <v>6768716</v>
      </c>
      <c r="E366" s="147">
        <f>E367+E372+E381+E386+E391+E394</f>
        <v>4995909</v>
      </c>
      <c r="F366" s="150">
        <f>IF(D366&lt;&gt;0,IF(E366/D366&gt;=100,"&gt;&gt;100",E366/D366*100),"-")</f>
        <v>73.80881396117077</v>
      </c>
    </row>
    <row r="367" spans="1:6" s="8" customFormat="1" ht="12">
      <c r="A367" s="145">
        <v>421</v>
      </c>
      <c r="B367" s="146" t="s">
        <v>1166</v>
      </c>
      <c r="C367" s="335">
        <v>355</v>
      </c>
      <c r="D367" s="147">
        <f>SUM(D368:D371)</f>
        <v>6196493</v>
      </c>
      <c r="E367" s="147">
        <f>SUM(E368:E371)</f>
        <v>4412230</v>
      </c>
      <c r="F367" s="150">
        <f>IF(D367&lt;&gt;0,IF(E367/D367&gt;=100,"&gt;&gt;100",E367/D367*100),"-")</f>
        <v>71.205276920348339</v>
      </c>
    </row>
    <row r="368" spans="1:6" s="8" customFormat="1" ht="12">
      <c r="A368" s="145">
        <v>4211</v>
      </c>
      <c r="B368" s="146" t="s">
        <v>1122</v>
      </c>
      <c r="C368" s="335">
        <v>356</v>
      </c>
      <c r="D368" s="149">
        <v>0</v>
      </c>
      <c r="E368" s="149">
        <v>0</v>
      </c>
      <c r="F368" s="148" t="str">
        <f>IF(D368&lt;&gt;0,IF(E368/D368&gt;=100,"&gt;&gt;100",E368/D368*100),"-")</f>
        <v>-</v>
      </c>
    </row>
    <row r="369" spans="1:6" s="8" customFormat="1" ht="12">
      <c r="A369" s="145">
        <v>4212</v>
      </c>
      <c r="B369" s="146" t="s">
        <v>1123</v>
      </c>
      <c r="C369" s="335">
        <v>357</v>
      </c>
      <c r="D369" s="149">
        <v>0</v>
      </c>
      <c r="E369" s="149">
        <v>24375</v>
      </c>
      <c r="F369" s="148" t="str">
        <f>IF(D369&lt;&gt;0,IF(E369/D369&gt;=100,"&gt;&gt;100",E369/D369*100),"-")</f>
        <v>-</v>
      </c>
    </row>
    <row r="370" spans="1:6" s="8" customFormat="1" ht="12">
      <c r="A370" s="145">
        <v>4213</v>
      </c>
      <c r="B370" s="146" t="s">
        <v>1124</v>
      </c>
      <c r="C370" s="335">
        <v>358</v>
      </c>
      <c r="D370" s="149">
        <v>500184</v>
      </c>
      <c r="E370" s="149">
        <v>464570</v>
      </c>
      <c r="F370" s="148">
        <f>IF(D370&lt;&gt;0,IF(E370/D370&gt;=100,"&gt;&gt;100",E370/D370*100),"-")</f>
        <v>92.879820226156767</v>
      </c>
    </row>
    <row r="371" spans="1:6" s="8" customFormat="1" ht="12">
      <c r="A371" s="145">
        <v>4214</v>
      </c>
      <c r="B371" s="146" t="s">
        <v>1125</v>
      </c>
      <c r="C371" s="335">
        <v>359</v>
      </c>
      <c r="D371" s="149">
        <v>5696309</v>
      </c>
      <c r="E371" s="149">
        <v>3923285</v>
      </c>
      <c r="F371" s="148">
        <f>IF(D371&lt;&gt;0,IF(E371/D371&gt;=100,"&gt;&gt;100",E371/D371*100),"-")</f>
        <v>68.874160443192238</v>
      </c>
    </row>
    <row r="372" spans="1:6" s="8" customFormat="1" ht="12">
      <c r="A372" s="145">
        <v>422</v>
      </c>
      <c r="B372" s="146" t="s">
        <v>1167</v>
      </c>
      <c r="C372" s="335">
        <v>360</v>
      </c>
      <c r="D372" s="147">
        <f>SUM(D373:D380)</f>
        <v>152688</v>
      </c>
      <c r="E372" s="147">
        <f>SUM(E373:E380)</f>
        <v>58616</v>
      </c>
      <c r="F372" s="150">
        <f>IF(D372&lt;&gt;0,IF(E372/D372&gt;=100,"&gt;&gt;100",E372/D372*100),"-")</f>
        <v>38.389395368332806</v>
      </c>
    </row>
    <row r="373" spans="1:6" s="8" customFormat="1" ht="12">
      <c r="A373" s="145">
        <v>4221</v>
      </c>
      <c r="B373" s="146" t="s">
        <v>1127</v>
      </c>
      <c r="C373" s="335">
        <v>361</v>
      </c>
      <c r="D373" s="149">
        <v>99563</v>
      </c>
      <c r="E373" s="149">
        <v>49420</v>
      </c>
      <c r="F373" s="148">
        <f>IF(D373&lt;&gt;0,IF(E373/D373&gt;=100,"&gt;&gt;100",E373/D373*100),"-")</f>
        <v>49.636913311169813</v>
      </c>
    </row>
    <row r="374" spans="1:6" s="8" customFormat="1" ht="12">
      <c r="A374" s="145">
        <v>4222</v>
      </c>
      <c r="B374" s="146" t="s">
        <v>1168</v>
      </c>
      <c r="C374" s="335">
        <v>362</v>
      </c>
      <c r="D374" s="149">
        <v>0</v>
      </c>
      <c r="E374" s="149">
        <v>9196</v>
      </c>
      <c r="F374" s="148" t="str">
        <f>IF(D374&lt;&gt;0,IF(E374/D374&gt;=100,"&gt;&gt;100",E374/D374*100),"-")</f>
        <v>-</v>
      </c>
    </row>
    <row r="375" spans="1:6" s="8" customFormat="1" ht="12">
      <c r="A375" s="145">
        <v>4223</v>
      </c>
      <c r="B375" s="146" t="s">
        <v>1129</v>
      </c>
      <c r="C375" s="335">
        <v>363</v>
      </c>
      <c r="D375" s="149">
        <v>0</v>
      </c>
      <c r="E375" s="149">
        <v>0</v>
      </c>
      <c r="F375" s="148" t="str">
        <f>IF(D375&lt;&gt;0,IF(E375/D375&gt;=100,"&gt;&gt;100",E375/D375*100),"-")</f>
        <v>-</v>
      </c>
    </row>
    <row r="376" spans="1:6" s="8" customFormat="1" ht="12">
      <c r="A376" s="145">
        <v>4224</v>
      </c>
      <c r="B376" s="146" t="s">
        <v>1130</v>
      </c>
      <c r="C376" s="335">
        <v>364</v>
      </c>
      <c r="D376" s="149">
        <v>0</v>
      </c>
      <c r="E376" s="149">
        <v>0</v>
      </c>
      <c r="F376" s="148" t="str">
        <f>IF(D376&lt;&gt;0,IF(E376/D376&gt;=100,"&gt;&gt;100",E376/D376*100),"-")</f>
        <v>-</v>
      </c>
    </row>
    <row r="377" spans="1:6" s="8" customFormat="1" ht="12">
      <c r="A377" s="145">
        <v>4225</v>
      </c>
      <c r="B377" s="146" t="s">
        <v>1131</v>
      </c>
      <c r="C377" s="335">
        <v>365</v>
      </c>
      <c r="D377" s="149">
        <v>0</v>
      </c>
      <c r="E377" s="149">
        <v>0</v>
      </c>
      <c r="F377" s="148" t="str">
        <f>IF(D377&lt;&gt;0,IF(E377/D377&gt;=100,"&gt;&gt;100",E377/D377*100),"-")</f>
        <v>-</v>
      </c>
    </row>
    <row r="378" spans="1:6" s="8" customFormat="1" ht="12">
      <c r="A378" s="145">
        <v>4226</v>
      </c>
      <c r="B378" s="146" t="s">
        <v>1132</v>
      </c>
      <c r="C378" s="335">
        <v>366</v>
      </c>
      <c r="D378" s="149">
        <v>0</v>
      </c>
      <c r="E378" s="149">
        <v>0</v>
      </c>
      <c r="F378" s="148" t="str">
        <f>IF(D378&lt;&gt;0,IF(E378/D378&gt;=100,"&gt;&gt;100",E378/D378*100),"-")</f>
        <v>-</v>
      </c>
    </row>
    <row r="379" spans="1:6" s="8" customFormat="1" ht="12">
      <c r="A379" s="145">
        <v>4227</v>
      </c>
      <c r="B379" s="151" t="s">
        <v>1133</v>
      </c>
      <c r="C379" s="335">
        <v>367</v>
      </c>
      <c r="D379" s="149">
        <v>53125</v>
      </c>
      <c r="E379" s="149">
        <v>0</v>
      </c>
      <c r="F379" s="148">
        <f>IF(D379&lt;&gt;0,IF(E379/D379&gt;=100,"&gt;&gt;100",E379/D379*100),"-")</f>
        <v>0</v>
      </c>
    </row>
    <row r="380" spans="1:6" s="8" customFormat="1" ht="12">
      <c r="A380" s="145" t="s">
        <v>1169</v>
      </c>
      <c r="B380" s="151" t="s">
        <v>1135</v>
      </c>
      <c r="C380" s="335">
        <v>368</v>
      </c>
      <c r="D380" s="149">
        <v>0</v>
      </c>
      <c r="E380" s="149">
        <v>0</v>
      </c>
      <c r="F380" s="148" t="str">
        <f>IF(D380&lt;&gt;0,IF(E380/D380&gt;=100,"&gt;&gt;100",E380/D380*100),"-")</f>
        <v>-</v>
      </c>
    </row>
    <row r="381" spans="1:6" s="8" customFormat="1" ht="12">
      <c r="A381" s="145">
        <v>423</v>
      </c>
      <c r="B381" s="146" t="s">
        <v>1170</v>
      </c>
      <c r="C381" s="335">
        <v>369</v>
      </c>
      <c r="D381" s="147">
        <f>SUM(D382:D385)</f>
        <v>0</v>
      </c>
      <c r="E381" s="147">
        <f>SUM(E382:E385)</f>
        <v>0</v>
      </c>
      <c r="F381" s="150" t="str">
        <f>IF(D381&lt;&gt;0,IF(E381/D381&gt;=100,"&gt;&gt;100",E381/D381*100),"-")</f>
        <v>-</v>
      </c>
    </row>
    <row r="382" spans="1:6" s="8" customFormat="1" ht="12">
      <c r="A382" s="145">
        <v>4231</v>
      </c>
      <c r="B382" s="146" t="s">
        <v>1137</v>
      </c>
      <c r="C382" s="335">
        <v>370</v>
      </c>
      <c r="D382" s="149">
        <v>0</v>
      </c>
      <c r="E382" s="149">
        <v>0</v>
      </c>
      <c r="F382" s="148" t="str">
        <f>IF(D382&lt;&gt;0,IF(E382/D382&gt;=100,"&gt;&gt;100",E382/D382*100),"-")</f>
        <v>-</v>
      </c>
    </row>
    <row r="383" spans="1:6" s="8" customFormat="1" ht="12">
      <c r="A383" s="145">
        <v>4232</v>
      </c>
      <c r="B383" s="146" t="s">
        <v>1138</v>
      </c>
      <c r="C383" s="335">
        <v>371</v>
      </c>
      <c r="D383" s="149">
        <v>0</v>
      </c>
      <c r="E383" s="149">
        <v>0</v>
      </c>
      <c r="F383" s="148" t="str">
        <f>IF(D383&lt;&gt;0,IF(E383/D383&gt;=100,"&gt;&gt;100",E383/D383*100),"-")</f>
        <v>-</v>
      </c>
    </row>
    <row r="384" spans="1:6" s="8" customFormat="1" ht="12">
      <c r="A384" s="145">
        <v>4233</v>
      </c>
      <c r="B384" s="146" t="s">
        <v>1139</v>
      </c>
      <c r="C384" s="335">
        <v>372</v>
      </c>
      <c r="D384" s="149">
        <v>0</v>
      </c>
      <c r="E384" s="149">
        <v>0</v>
      </c>
      <c r="F384" s="148" t="str">
        <f>IF(D384&lt;&gt;0,IF(E384/D384&gt;=100,"&gt;&gt;100",E384/D384*100),"-")</f>
        <v>-</v>
      </c>
    </row>
    <row r="385" spans="1:6" s="8" customFormat="1" ht="12">
      <c r="A385" s="145">
        <v>4234</v>
      </c>
      <c r="B385" s="151" t="s">
        <v>1140</v>
      </c>
      <c r="C385" s="335">
        <v>373</v>
      </c>
      <c r="D385" s="149">
        <v>0</v>
      </c>
      <c r="E385" s="149">
        <v>0</v>
      </c>
      <c r="F385" s="148" t="str">
        <f>IF(D385&lt;&gt;0,IF(E385/D385&gt;=100,"&gt;&gt;100",E385/D385*100),"-")</f>
        <v>-</v>
      </c>
    </row>
    <row r="386" spans="1:6" s="8" customFormat="1" ht="12">
      <c r="A386" s="145">
        <v>424</v>
      </c>
      <c r="B386" s="146" t="s">
        <v>1171</v>
      </c>
      <c r="C386" s="335">
        <v>374</v>
      </c>
      <c r="D386" s="147">
        <f>SUM(D387:D390)</f>
        <v>0</v>
      </c>
      <c r="E386" s="147">
        <f>SUM(E387:E390)</f>
        <v>0</v>
      </c>
      <c r="F386" s="150" t="str">
        <f>IF(D386&lt;&gt;0,IF(E386/D386&gt;=100,"&gt;&gt;100",E386/D386*100),"-")</f>
        <v>-</v>
      </c>
    </row>
    <row r="387" spans="1:6" s="8" customFormat="1" ht="12">
      <c r="A387" s="145">
        <v>4241</v>
      </c>
      <c r="B387" s="146" t="s">
        <v>1172</v>
      </c>
      <c r="C387" s="335">
        <v>375</v>
      </c>
      <c r="D387" s="149">
        <v>0</v>
      </c>
      <c r="E387" s="149">
        <v>0</v>
      </c>
      <c r="F387" s="148" t="str">
        <f>IF(D387&lt;&gt;0,IF(E387/D387&gt;=100,"&gt;&gt;100",E387/D387*100),"-")</f>
        <v>-</v>
      </c>
    </row>
    <row r="388" spans="1:6" s="8" customFormat="1" ht="12">
      <c r="A388" s="145">
        <v>4242</v>
      </c>
      <c r="B388" s="146" t="s">
        <v>1143</v>
      </c>
      <c r="C388" s="335">
        <v>376</v>
      </c>
      <c r="D388" s="149">
        <v>0</v>
      </c>
      <c r="E388" s="149">
        <v>0</v>
      </c>
      <c r="F388" s="148" t="str">
        <f>IF(D388&lt;&gt;0,IF(E388/D388&gt;=100,"&gt;&gt;100",E388/D388*100),"-")</f>
        <v>-</v>
      </c>
    </row>
    <row r="389" spans="1:6" s="8" customFormat="1" ht="12">
      <c r="A389" s="145">
        <v>4243</v>
      </c>
      <c r="B389" s="146" t="s">
        <v>1144</v>
      </c>
      <c r="C389" s="335">
        <v>377</v>
      </c>
      <c r="D389" s="149">
        <v>0</v>
      </c>
      <c r="E389" s="149">
        <v>0</v>
      </c>
      <c r="F389" s="148" t="str">
        <f>IF(D389&lt;&gt;0,IF(E389/D389&gt;=100,"&gt;&gt;100",E389/D389*100),"-")</f>
        <v>-</v>
      </c>
    </row>
    <row r="390" spans="1:6" s="8" customFormat="1" ht="12">
      <c r="A390" s="145">
        <v>4244</v>
      </c>
      <c r="B390" s="146" t="s">
        <v>1145</v>
      </c>
      <c r="C390" s="335">
        <v>378</v>
      </c>
      <c r="D390" s="149">
        <v>0</v>
      </c>
      <c r="E390" s="149">
        <v>0</v>
      </c>
      <c r="F390" s="148" t="str">
        <f>IF(D390&lt;&gt;0,IF(E390/D390&gt;=100,"&gt;&gt;100",E390/D390*100),"-")</f>
        <v>-</v>
      </c>
    </row>
    <row r="391" spans="1:6" s="8" customFormat="1" ht="12">
      <c r="A391" s="145">
        <v>425</v>
      </c>
      <c r="B391" s="146" t="s">
        <v>1173</v>
      </c>
      <c r="C391" s="335">
        <v>379</v>
      </c>
      <c r="D391" s="147">
        <f>SUM(D392:D393)</f>
        <v>0</v>
      </c>
      <c r="E391" s="147">
        <f>SUM(E392:E393)</f>
        <v>0</v>
      </c>
      <c r="F391" s="150" t="str">
        <f>IF(D391&lt;&gt;0,IF(E391/D391&gt;=100,"&gt;&gt;100",E391/D391*100),"-")</f>
        <v>-</v>
      </c>
    </row>
    <row r="392" spans="1:6" s="8" customFormat="1" ht="12">
      <c r="A392" s="145">
        <v>4251</v>
      </c>
      <c r="B392" s="146" t="s">
        <v>1174</v>
      </c>
      <c r="C392" s="335">
        <v>380</v>
      </c>
      <c r="D392" s="149">
        <v>0</v>
      </c>
      <c r="E392" s="149">
        <v>0</v>
      </c>
      <c r="F392" s="148" t="str">
        <f>IF(D392&lt;&gt;0,IF(E392/D392&gt;=100,"&gt;&gt;100",E392/D392*100),"-")</f>
        <v>-</v>
      </c>
    </row>
    <row r="393" spans="1:6" s="8" customFormat="1" ht="12">
      <c r="A393" s="145">
        <v>4252</v>
      </c>
      <c r="B393" s="146" t="s">
        <v>1148</v>
      </c>
      <c r="C393" s="335">
        <v>381</v>
      </c>
      <c r="D393" s="149">
        <v>0</v>
      </c>
      <c r="E393" s="149">
        <v>0</v>
      </c>
      <c r="F393" s="148" t="str">
        <f>IF(D393&lt;&gt;0,IF(E393/D393&gt;=100,"&gt;&gt;100",E393/D393*100),"-")</f>
        <v>-</v>
      </c>
    </row>
    <row r="394" spans="1:6" s="8" customFormat="1" ht="12">
      <c r="A394" s="145">
        <v>426</v>
      </c>
      <c r="B394" s="146" t="s">
        <v>1175</v>
      </c>
      <c r="C394" s="335">
        <v>382</v>
      </c>
      <c r="D394" s="147">
        <f>SUM(D395:D398)</f>
        <v>419535</v>
      </c>
      <c r="E394" s="147">
        <f>SUM(E395:E398)</f>
        <v>525063</v>
      </c>
      <c r="F394" s="150">
        <f>IF(D394&lt;&gt;0,IF(E394/D394&gt;=100,"&gt;&gt;100",E394/D394*100),"-")</f>
        <v>125.15356287318102</v>
      </c>
    </row>
    <row r="395" spans="1:6" s="8" customFormat="1" ht="12">
      <c r="A395" s="145">
        <v>4261</v>
      </c>
      <c r="B395" s="146" t="s">
        <v>1150</v>
      </c>
      <c r="C395" s="335">
        <v>383</v>
      </c>
      <c r="D395" s="149">
        <v>0</v>
      </c>
      <c r="E395" s="149">
        <v>0</v>
      </c>
      <c r="F395" s="148" t="str">
        <f>IF(D395&lt;&gt;0,IF(E395/D395&gt;=100,"&gt;&gt;100",E395/D395*100),"-")</f>
        <v>-</v>
      </c>
    </row>
    <row r="396" spans="1:6" s="8" customFormat="1" ht="12">
      <c r="A396" s="145">
        <v>4262</v>
      </c>
      <c r="B396" s="146" t="s">
        <v>1151</v>
      </c>
      <c r="C396" s="335">
        <v>384</v>
      </c>
      <c r="D396" s="149">
        <v>0</v>
      </c>
      <c r="E396" s="149">
        <v>0</v>
      </c>
      <c r="F396" s="148" t="str">
        <f>IF(D396&lt;&gt;0,IF(E396/D396&gt;=100,"&gt;&gt;100",E396/D396*100),"-")</f>
        <v>-</v>
      </c>
    </row>
    <row r="397" spans="1:6" s="8" customFormat="1" ht="12">
      <c r="A397" s="145">
        <v>4263</v>
      </c>
      <c r="B397" s="146" t="s">
        <v>1152</v>
      </c>
      <c r="C397" s="335">
        <v>385</v>
      </c>
      <c r="D397" s="149">
        <v>0</v>
      </c>
      <c r="E397" s="149">
        <v>0</v>
      </c>
      <c r="F397" s="148" t="str">
        <f>IF(D397&lt;&gt;0,IF(E397/D397&gt;=100,"&gt;&gt;100",E397/D397*100),"-")</f>
        <v>-</v>
      </c>
    </row>
    <row r="398" spans="1:6" s="8" customFormat="1" ht="12">
      <c r="A398" s="145">
        <v>4264</v>
      </c>
      <c r="B398" s="146" t="s">
        <v>1153</v>
      </c>
      <c r="C398" s="335">
        <v>386</v>
      </c>
      <c r="D398" s="149">
        <v>419535</v>
      </c>
      <c r="E398" s="149">
        <v>525063</v>
      </c>
      <c r="F398" s="148">
        <f>IF(D398&lt;&gt;0,IF(E398/D398&gt;=100,"&gt;&gt;100",E398/D398*100),"-")</f>
        <v>125.15356287318102</v>
      </c>
    </row>
    <row r="399" spans="1:6" s="8" customFormat="1" ht="12">
      <c r="A399" s="145">
        <v>43</v>
      </c>
      <c r="B399" s="146" t="s">
        <v>1176</v>
      </c>
      <c r="C399" s="335">
        <v>387</v>
      </c>
      <c r="D399" s="147">
        <f>D400</f>
        <v>0</v>
      </c>
      <c r="E399" s="147">
        <f>E400</f>
        <v>0</v>
      </c>
      <c r="F399" s="150" t="str">
        <f>IF(D399&lt;&gt;0,IF(E399/D399&gt;=100,"&gt;&gt;100",E399/D399*100),"-")</f>
        <v>-</v>
      </c>
    </row>
    <row r="400" spans="1:6" s="8" customFormat="1" ht="12">
      <c r="A400" s="145">
        <v>431</v>
      </c>
      <c r="B400" s="146" t="s">
        <v>1177</v>
      </c>
      <c r="C400" s="335">
        <v>388</v>
      </c>
      <c r="D400" s="147">
        <f>SUM(D401:D402)</f>
        <v>0</v>
      </c>
      <c r="E400" s="147">
        <f>SUM(E401:E402)</f>
        <v>0</v>
      </c>
      <c r="F400" s="150" t="str">
        <f>IF(D400&lt;&gt;0,IF(E400/D400&gt;=100,"&gt;&gt;100",E400/D400*100),"-")</f>
        <v>-</v>
      </c>
    </row>
    <row r="401" spans="1:6" s="8" customFormat="1" ht="12">
      <c r="A401" s="145">
        <v>4311</v>
      </c>
      <c r="B401" s="146" t="s">
        <v>1156</v>
      </c>
      <c r="C401" s="335">
        <v>389</v>
      </c>
      <c r="D401" s="149">
        <v>0</v>
      </c>
      <c r="E401" s="149">
        <v>0</v>
      </c>
      <c r="F401" s="148" t="str">
        <f>IF(D401&lt;&gt;0,IF(E401/D401&gt;=100,"&gt;&gt;100",E401/D401*100),"-")</f>
        <v>-</v>
      </c>
    </row>
    <row r="402" spans="1:6" s="8" customFormat="1" ht="12">
      <c r="A402" s="145">
        <v>4312</v>
      </c>
      <c r="B402" s="146" t="s">
        <v>1157</v>
      </c>
      <c r="C402" s="335">
        <v>390</v>
      </c>
      <c r="D402" s="149">
        <v>0</v>
      </c>
      <c r="E402" s="149">
        <v>0</v>
      </c>
      <c r="F402" s="148" t="str">
        <f>IF(D402&lt;&gt;0,IF(E402/D402&gt;=100,"&gt;&gt;100",E402/D402*100),"-")</f>
        <v>-</v>
      </c>
    </row>
    <row r="403" spans="1:6" s="8" customFormat="1" ht="12">
      <c r="A403" s="145">
        <v>44</v>
      </c>
      <c r="B403" s="146" t="s">
        <v>1178</v>
      </c>
      <c r="C403" s="335">
        <v>391</v>
      </c>
      <c r="D403" s="147">
        <f>D404</f>
        <v>0</v>
      </c>
      <c r="E403" s="147">
        <f>E404</f>
        <v>0</v>
      </c>
      <c r="F403" s="150" t="str">
        <f>IF(D403&lt;&gt;0,IF(E403/D403&gt;=100,"&gt;&gt;100",E403/D403*100),"-")</f>
        <v>-</v>
      </c>
    </row>
    <row r="404" spans="1:6" s="8" customFormat="1" ht="12">
      <c r="A404" s="145">
        <v>441</v>
      </c>
      <c r="B404" s="146" t="s">
        <v>1179</v>
      </c>
      <c r="C404" s="335">
        <v>392</v>
      </c>
      <c r="D404" s="149">
        <v>0</v>
      </c>
      <c r="E404" s="149">
        <v>0</v>
      </c>
      <c r="F404" s="148" t="str">
        <f>IF(D404&lt;&gt;0,IF(E404/D404&gt;=100,"&gt;&gt;100",E404/D404*100),"-")</f>
        <v>-</v>
      </c>
    </row>
    <row r="405" spans="1:6" s="8" customFormat="1" ht="12">
      <c r="A405" s="145">
        <v>45</v>
      </c>
      <c r="B405" s="146" t="s">
        <v>1180</v>
      </c>
      <c r="C405" s="335">
        <v>393</v>
      </c>
      <c r="D405" s="147">
        <f>SUM(D406:D409)</f>
        <v>0</v>
      </c>
      <c r="E405" s="147">
        <f>SUM(E406:E409)</f>
        <v>0</v>
      </c>
      <c r="F405" s="150" t="str">
        <f>IF(D405&lt;&gt;0,IF(E405/D405&gt;=100,"&gt;&gt;100",E405/D405*100),"-")</f>
        <v>-</v>
      </c>
    </row>
    <row r="406" spans="1:6" s="8" customFormat="1" ht="12">
      <c r="A406" s="145">
        <v>451</v>
      </c>
      <c r="B406" s="146" t="s">
        <v>1181</v>
      </c>
      <c r="C406" s="335">
        <v>394</v>
      </c>
      <c r="D406" s="149">
        <v>0</v>
      </c>
      <c r="E406" s="149">
        <v>0</v>
      </c>
      <c r="F406" s="148" t="str">
        <f>IF(D406&lt;&gt;0,IF(E406/D406&gt;=100,"&gt;&gt;100",E406/D406*100),"-")</f>
        <v>-</v>
      </c>
    </row>
    <row r="407" spans="1:6" s="8" customFormat="1" ht="12">
      <c r="A407" s="145">
        <v>452</v>
      </c>
      <c r="B407" s="146" t="s">
        <v>1182</v>
      </c>
      <c r="C407" s="335">
        <v>395</v>
      </c>
      <c r="D407" s="149">
        <v>0</v>
      </c>
      <c r="E407" s="149">
        <v>0</v>
      </c>
      <c r="F407" s="148" t="str">
        <f>IF(D407&lt;&gt;0,IF(E407/D407&gt;=100,"&gt;&gt;100",E407/D407*100),"-")</f>
        <v>-</v>
      </c>
    </row>
    <row r="408" spans="1:6" s="8" customFormat="1" ht="12">
      <c r="A408" s="145">
        <v>453</v>
      </c>
      <c r="B408" s="146" t="s">
        <v>1183</v>
      </c>
      <c r="C408" s="335">
        <v>396</v>
      </c>
      <c r="D408" s="149">
        <v>0</v>
      </c>
      <c r="E408" s="149">
        <v>0</v>
      </c>
      <c r="F408" s="148" t="str">
        <f>IF(D408&lt;&gt;0,IF(E408/D408&gt;=100,"&gt;&gt;100",E408/D408*100),"-")</f>
        <v>-</v>
      </c>
    </row>
    <row r="409" spans="1:6" s="8" customFormat="1" ht="12">
      <c r="A409" s="145">
        <v>454</v>
      </c>
      <c r="B409" s="146" t="s">
        <v>1184</v>
      </c>
      <c r="C409" s="335">
        <v>397</v>
      </c>
      <c r="D409" s="149">
        <v>0</v>
      </c>
      <c r="E409" s="149">
        <v>0</v>
      </c>
      <c r="F409" s="148" t="str">
        <f>IF(D409&lt;&gt;0,IF(E409/D409&gt;=100,"&gt;&gt;100",E409/D409*100),"-")</f>
        <v>-</v>
      </c>
    </row>
    <row r="410" spans="1:6" s="8" customFormat="1" ht="12">
      <c r="A410" s="145" t="s">
        <v>1092</v>
      </c>
      <c r="B410" s="146" t="s">
        <v>1185</v>
      </c>
      <c r="C410" s="335">
        <v>398</v>
      </c>
      <c r="D410" s="147">
        <f>IF(D301&gt;=D353,D301-D353,0)</f>
        <v>14892562</v>
      </c>
      <c r="E410" s="147">
        <f>IF(E301&gt;=E353,E301-E353,0)</f>
        <v>0</v>
      </c>
      <c r="F410" s="150">
        <f>IF(D410&lt;&gt;0,IF(E410/D410&gt;=100,"&gt;&gt;100",E410/D410*100),"-")</f>
        <v>0</v>
      </c>
    </row>
    <row r="411" spans="1:6" s="8" customFormat="1" ht="12">
      <c r="A411" s="145" t="s">
        <v>1092</v>
      </c>
      <c r="B411" s="146" t="s">
        <v>1186</v>
      </c>
      <c r="C411" s="335">
        <v>399</v>
      </c>
      <c r="D411" s="147">
        <f>IF(D353&gt;=D301,D353-D301,0)</f>
        <v>0</v>
      </c>
      <c r="E411" s="147">
        <f>IF(E353&gt;=E301,E353-E301,0)</f>
        <v>3005319</v>
      </c>
      <c r="F411" s="150" t="str">
        <f>IF(D411&lt;&gt;0,IF(E411/D411&gt;=100,"&gt;&gt;100",E411/D411*100),"-")</f>
        <v>-</v>
      </c>
    </row>
    <row r="412" spans="1:6" s="8" customFormat="1" ht="12">
      <c r="A412" s="145">
        <v>92212</v>
      </c>
      <c r="B412" s="146" t="s">
        <v>1187</v>
      </c>
      <c r="C412" s="335">
        <v>400</v>
      </c>
      <c r="D412" s="149">
        <v>0</v>
      </c>
      <c r="E412" s="149">
        <v>0</v>
      </c>
      <c r="F412" s="148" t="str">
        <f>IF(D412&lt;&gt;0,IF(E412/D412&gt;=100,"&gt;&gt;100",E412/D412*100),"-")</f>
        <v>-</v>
      </c>
    </row>
    <row r="413" spans="1:6" s="8" customFormat="1" ht="12">
      <c r="A413" s="145">
        <v>92222</v>
      </c>
      <c r="B413" s="146" t="s">
        <v>1188</v>
      </c>
      <c r="C413" s="335">
        <v>401</v>
      </c>
      <c r="D413" s="149">
        <v>198552782</v>
      </c>
      <c r="E413" s="149">
        <v>183660220</v>
      </c>
      <c r="F413" s="148">
        <f>IF(D413&lt;&gt;0,IF(E413/D413&gt;=100,"&gt;&gt;100",E413/D413*100),"-")</f>
        <v>92.499444303933259</v>
      </c>
    </row>
    <row r="414" spans="1:6" s="8" customFormat="1" ht="12">
      <c r="A414" s="145">
        <v>97</v>
      </c>
      <c r="B414" s="146" t="s">
        <v>1189</v>
      </c>
      <c r="C414" s="335">
        <v>402</v>
      </c>
      <c r="D414" s="149">
        <v>16213142</v>
      </c>
      <c r="E414" s="149">
        <v>13320071</v>
      </c>
      <c r="F414" s="148">
        <f>IF(D414&lt;&gt;0,IF(E414/D414&gt;=100,"&gt;&gt;100",E414/D414*100),"-")</f>
        <v>82.156012696366929</v>
      </c>
    </row>
    <row r="415" spans="1:6" s="8" customFormat="1" ht="12">
      <c r="A415" s="145" t="s">
        <v>1092</v>
      </c>
      <c r="B415" s="146" t="s">
        <v>1190</v>
      </c>
      <c r="C415" s="335">
        <v>403</v>
      </c>
      <c r="D415" s="147">
        <f>D12+D301</f>
        <v>47780310</v>
      </c>
      <c r="E415" s="147">
        <f>E12+E301</f>
        <v>31042146</v>
      </c>
      <c r="F415" s="150">
        <f>IF(D415&lt;&gt;0,IF(E415/D415&gt;=100,"&gt;&gt;100",E415/D415*100),"-")</f>
        <v>64.968490158393706</v>
      </c>
    </row>
    <row r="416" spans="1:6" s="8" customFormat="1" ht="12">
      <c r="A416" s="145" t="s">
        <v>1092</v>
      </c>
      <c r="B416" s="146" t="s">
        <v>1191</v>
      </c>
      <c r="C416" s="335">
        <v>404</v>
      </c>
      <c r="D416" s="147">
        <f>D292+D353</f>
        <v>30492088</v>
      </c>
      <c r="E416" s="147">
        <f>E292+E353</f>
        <v>26648602</v>
      </c>
      <c r="F416" s="150">
        <f>IF(D416&lt;&gt;0,IF(E416/D416&gt;=100,"&gt;&gt;100",E416/D416*100),"-")</f>
        <v>87.395136731863033</v>
      </c>
    </row>
    <row r="417" spans="1:6" s="8" customFormat="1" ht="12">
      <c r="A417" s="145" t="s">
        <v>1092</v>
      </c>
      <c r="B417" s="146" t="s">
        <v>1192</v>
      </c>
      <c r="C417" s="335">
        <v>405</v>
      </c>
      <c r="D417" s="147">
        <f>IF(D415&gt;=D416,D415-D416,0)</f>
        <v>17288222</v>
      </c>
      <c r="E417" s="147">
        <f>IF(E415&gt;=E416,E415-E416,0)</f>
        <v>4393544</v>
      </c>
      <c r="F417" s="150">
        <f>IF(D417&lt;&gt;0,IF(E417/D417&gt;=100,"&gt;&gt;100",E417/D417*100),"-")</f>
        <v>25.413509845026283</v>
      </c>
    </row>
    <row r="418" spans="1:6" s="8" customFormat="1" ht="12">
      <c r="A418" s="145" t="s">
        <v>1092</v>
      </c>
      <c r="B418" s="146" t="s">
        <v>1193</v>
      </c>
      <c r="C418" s="335">
        <v>406</v>
      </c>
      <c r="D418" s="147">
        <f>IF(D416&gt;=D415,D416-D415,0)</f>
        <v>0</v>
      </c>
      <c r="E418" s="147">
        <f>IF(E416&gt;=E415,E416-E415,0)</f>
        <v>0</v>
      </c>
      <c r="F418" s="150" t="str">
        <f>IF(D418&lt;&gt;0,IF(E418/D418&gt;=100,"&gt;&gt;100",E418/D418*100),"-")</f>
        <v>-</v>
      </c>
    </row>
    <row r="419" spans="1:6" s="8" customFormat="1" ht="12">
      <c r="A419" s="158" t="s">
        <v>1194</v>
      </c>
      <c r="B419" s="151" t="s">
        <v>1195</v>
      </c>
      <c r="C419" s="335">
        <v>407</v>
      </c>
      <c r="D419" s="147">
        <f>IF(D295-D296+D412-D413&gt;=0,D295-D296+D412-D413,0)</f>
        <v>0</v>
      </c>
      <c r="E419" s="147">
        <f>IF(E295-E296+E412-E413&gt;=0,E295-E296+E412-E413,0)</f>
        <v>0</v>
      </c>
      <c r="F419" s="150" t="str">
        <f>IF(D419&lt;&gt;0,IF(E419/D419&gt;=100,"&gt;&gt;100",E419/D419*100),"-")</f>
        <v>-</v>
      </c>
    </row>
    <row r="420" spans="1:6" s="8" customFormat="1" ht="12">
      <c r="A420" s="158" t="s">
        <v>1194</v>
      </c>
      <c r="B420" s="146" t="s">
        <v>1196</v>
      </c>
      <c r="C420" s="335">
        <v>408</v>
      </c>
      <c r="D420" s="147">
        <f>IF(D296-D295+D413-D412&gt;=0,D296-D295+D413-D412,0)</f>
        <v>182182000</v>
      </c>
      <c r="E420" s="147">
        <f>IF(E296-E295+E413-E412&gt;=0,E296-E295+E413-E412,0)</f>
        <v>164893778</v>
      </c>
      <c r="F420" s="150">
        <f>IF(D420&lt;&gt;0,IF(E420/D420&gt;=100,"&gt;&gt;100",E420/D420*100),"-")</f>
        <v>90.510466456620293</v>
      </c>
    </row>
    <row r="421" spans="1:6" s="8" customFormat="1" ht="12">
      <c r="A421" s="154" t="s">
        <v>1197</v>
      </c>
      <c r="B421" s="155" t="s">
        <v>1198</v>
      </c>
      <c r="C421" s="338">
        <v>409</v>
      </c>
      <c r="D421" s="159">
        <f>D297+D414</f>
        <v>35348085</v>
      </c>
      <c r="E421" s="159">
        <f>E297+E414</f>
        <v>31327590</v>
      </c>
      <c r="F421" s="160">
        <f>IF(D421&lt;&gt;0,IF(E421/D421&gt;=100,"&gt;&gt;100",E421/D421*100),"-")</f>
        <v>88.625989215540244</v>
      </c>
    </row>
    <row r="422" spans="1:6" s="8" customFormat="1" ht="15" customHeight="1">
      <c r="A422" s="418" t="s">
        <v>1199</v>
      </c>
      <c r="B422" s="419"/>
      <c r="C422" s="339"/>
      <c r="D422" s="143"/>
      <c r="E422" s="143"/>
      <c r="F422" s="144"/>
    </row>
    <row r="423" spans="1:6" s="8" customFormat="1" ht="12">
      <c r="A423" s="145">
        <v>8</v>
      </c>
      <c r="B423" s="146" t="s">
        <v>1200</v>
      </c>
      <c r="C423" s="335">
        <v>410</v>
      </c>
      <c r="D423" s="147">
        <f>D424+D462+D475+D487+D518</f>
        <v>0</v>
      </c>
      <c r="E423" s="147">
        <f>E424+E462+E475+E487+E518</f>
        <v>0</v>
      </c>
      <c r="F423" s="150" t="str">
        <f t="shared" si="7" ref="F423:F486">IF(D423&lt;&gt;0,IF(E423/D423&gt;=100,"&gt;&gt;100",E423/D423*100),"-")</f>
        <v>-</v>
      </c>
    </row>
    <row r="424" spans="1:6" s="8" customFormat="1" ht="24">
      <c r="A424" s="145">
        <v>81</v>
      </c>
      <c r="B424" s="152" t="s">
        <v>1201</v>
      </c>
      <c r="C424" s="335">
        <v>411</v>
      </c>
      <c r="D424" s="147">
        <f>D425+D430+D433+D437+D438+D445+D450+D458</f>
        <v>0</v>
      </c>
      <c r="E424" s="147">
        <f>E425+E430+E433+E437+E438+E445+E450+E458</f>
        <v>0</v>
      </c>
      <c r="F424" s="150" t="str">
        <f>IF(D424&lt;&gt;0,IF(E424/D424&gt;=100,"&gt;&gt;100",E424/D424*100),"-")</f>
        <v>-</v>
      </c>
    </row>
    <row r="425" spans="1:6" s="8" customFormat="1" ht="24">
      <c r="A425" s="145">
        <v>811</v>
      </c>
      <c r="B425" s="146" t="s">
        <v>1202</v>
      </c>
      <c r="C425" s="335">
        <v>412</v>
      </c>
      <c r="D425" s="147">
        <f>SUM(D426:D429)</f>
        <v>0</v>
      </c>
      <c r="E425" s="147">
        <f>SUM(E426:E429)</f>
        <v>0</v>
      </c>
      <c r="F425" s="150" t="str">
        <f>IF(D425&lt;&gt;0,IF(E425/D425&gt;=100,"&gt;&gt;100",E425/D425*100),"-")</f>
        <v>-</v>
      </c>
    </row>
    <row r="426" spans="1:6" s="8" customFormat="1" ht="12">
      <c r="A426" s="145">
        <v>8113</v>
      </c>
      <c r="B426" s="146" t="s">
        <v>1203</v>
      </c>
      <c r="C426" s="335">
        <v>413</v>
      </c>
      <c r="D426" s="149">
        <v>0</v>
      </c>
      <c r="E426" s="149">
        <v>0</v>
      </c>
      <c r="F426" s="148" t="str">
        <f>IF(D426&lt;&gt;0,IF(E426/D426&gt;=100,"&gt;&gt;100",E426/D426*100),"-")</f>
        <v>-</v>
      </c>
    </row>
    <row r="427" spans="1:6" s="8" customFormat="1" ht="12">
      <c r="A427" s="145">
        <v>8114</v>
      </c>
      <c r="B427" s="146" t="s">
        <v>1204</v>
      </c>
      <c r="C427" s="335">
        <v>414</v>
      </c>
      <c r="D427" s="149">
        <v>0</v>
      </c>
      <c r="E427" s="149">
        <v>0</v>
      </c>
      <c r="F427" s="148" t="str">
        <f>IF(D427&lt;&gt;0,IF(E427/D427&gt;=100,"&gt;&gt;100",E427/D427*100),"-")</f>
        <v>-</v>
      </c>
    </row>
    <row r="428" spans="1:6" s="8" customFormat="1" ht="12">
      <c r="A428" s="145">
        <v>8115</v>
      </c>
      <c r="B428" s="146" t="s">
        <v>1205</v>
      </c>
      <c r="C428" s="335">
        <v>415</v>
      </c>
      <c r="D428" s="149">
        <v>0</v>
      </c>
      <c r="E428" s="149">
        <v>0</v>
      </c>
      <c r="F428" s="148" t="str">
        <f>IF(D428&lt;&gt;0,IF(E428/D428&gt;=100,"&gt;&gt;100",E428/D428*100),"-")</f>
        <v>-</v>
      </c>
    </row>
    <row r="429" spans="1:6" s="8" customFormat="1" ht="12">
      <c r="A429" s="145">
        <v>8116</v>
      </c>
      <c r="B429" s="146" t="s">
        <v>1206</v>
      </c>
      <c r="C429" s="335">
        <v>416</v>
      </c>
      <c r="D429" s="149">
        <v>0</v>
      </c>
      <c r="E429" s="149">
        <v>0</v>
      </c>
      <c r="F429" s="148" t="str">
        <f>IF(D429&lt;&gt;0,IF(E429/D429&gt;=100,"&gt;&gt;100",E429/D429*100),"-")</f>
        <v>-</v>
      </c>
    </row>
    <row r="430" spans="1:6" s="8" customFormat="1" ht="24">
      <c r="A430" s="145">
        <v>812</v>
      </c>
      <c r="B430" s="146" t="s">
        <v>1207</v>
      </c>
      <c r="C430" s="335">
        <v>417</v>
      </c>
      <c r="D430" s="147">
        <f>SUM(D431:D432)</f>
        <v>0</v>
      </c>
      <c r="E430" s="147">
        <f>SUM(E431:E432)</f>
        <v>0</v>
      </c>
      <c r="F430" s="150" t="str">
        <f>IF(D430&lt;&gt;0,IF(E430/D430&gt;=100,"&gt;&gt;100",E430/D430*100),"-")</f>
        <v>-</v>
      </c>
    </row>
    <row r="431" spans="1:6" s="8" customFormat="1" ht="12">
      <c r="A431" s="145">
        <v>8121</v>
      </c>
      <c r="B431" s="151" t="s">
        <v>1208</v>
      </c>
      <c r="C431" s="335">
        <v>418</v>
      </c>
      <c r="D431" s="149">
        <v>0</v>
      </c>
      <c r="E431" s="149">
        <v>0</v>
      </c>
      <c r="F431" s="148" t="str">
        <f>IF(D431&lt;&gt;0,IF(E431/D431&gt;=100,"&gt;&gt;100",E431/D431*100),"-")</f>
        <v>-</v>
      </c>
    </row>
    <row r="432" spans="1:6" s="8" customFormat="1" ht="12">
      <c r="A432" s="145">
        <v>8122</v>
      </c>
      <c r="B432" s="151" t="s">
        <v>1209</v>
      </c>
      <c r="C432" s="335">
        <v>419</v>
      </c>
      <c r="D432" s="149">
        <v>0</v>
      </c>
      <c r="E432" s="149">
        <v>0</v>
      </c>
      <c r="F432" s="148" t="str">
        <f>IF(D432&lt;&gt;0,IF(E432/D432&gt;=100,"&gt;&gt;100",E432/D432*100),"-")</f>
        <v>-</v>
      </c>
    </row>
    <row r="433" spans="1:6" s="8" customFormat="1" ht="24">
      <c r="A433" s="145">
        <v>813</v>
      </c>
      <c r="B433" s="146" t="s">
        <v>1210</v>
      </c>
      <c r="C433" s="335">
        <v>420</v>
      </c>
      <c r="D433" s="147">
        <f>SUM(D434:D436)</f>
        <v>0</v>
      </c>
      <c r="E433" s="147">
        <f>SUM(E434:E436)</f>
        <v>0</v>
      </c>
      <c r="F433" s="150" t="str">
        <f>IF(D433&lt;&gt;0,IF(E433/D433&gt;=100,"&gt;&gt;100",E433/D433*100),"-")</f>
        <v>-</v>
      </c>
    </row>
    <row r="434" spans="1:6" s="8" customFormat="1" ht="12">
      <c r="A434" s="145">
        <v>8132</v>
      </c>
      <c r="B434" s="146" t="s">
        <v>1211</v>
      </c>
      <c r="C434" s="335">
        <v>421</v>
      </c>
      <c r="D434" s="149">
        <v>0</v>
      </c>
      <c r="E434" s="149">
        <v>0</v>
      </c>
      <c r="F434" s="148" t="str">
        <f>IF(D434&lt;&gt;0,IF(E434/D434&gt;=100,"&gt;&gt;100",E434/D434*100),"-")</f>
        <v>-</v>
      </c>
    </row>
    <row r="435" spans="1:6" s="8" customFormat="1" ht="12">
      <c r="A435" s="145">
        <v>8133</v>
      </c>
      <c r="B435" s="146" t="s">
        <v>1212</v>
      </c>
      <c r="C435" s="335">
        <v>422</v>
      </c>
      <c r="D435" s="149">
        <v>0</v>
      </c>
      <c r="E435" s="149">
        <v>0</v>
      </c>
      <c r="F435" s="148" t="str">
        <f>IF(D435&lt;&gt;0,IF(E435/D435&gt;=100,"&gt;&gt;100",E435/D435*100),"-")</f>
        <v>-</v>
      </c>
    </row>
    <row r="436" spans="1:6" s="8" customFormat="1" ht="12">
      <c r="A436" s="145">
        <v>8134</v>
      </c>
      <c r="B436" s="146" t="s">
        <v>1213</v>
      </c>
      <c r="C436" s="335">
        <v>423</v>
      </c>
      <c r="D436" s="149">
        <v>0</v>
      </c>
      <c r="E436" s="149">
        <v>0</v>
      </c>
      <c r="F436" s="148" t="str">
        <f>IF(D436&lt;&gt;0,IF(E436/D436&gt;=100,"&gt;&gt;100",E436/D436*100),"-")</f>
        <v>-</v>
      </c>
    </row>
    <row r="437" spans="1:6" s="8" customFormat="1" ht="12">
      <c r="A437" s="145">
        <v>814</v>
      </c>
      <c r="B437" s="151" t="s">
        <v>1214</v>
      </c>
      <c r="C437" s="335">
        <v>424</v>
      </c>
      <c r="D437" s="149">
        <v>0</v>
      </c>
      <c r="E437" s="149">
        <v>0</v>
      </c>
      <c r="F437" s="148" t="str">
        <f>IF(D437&lt;&gt;0,IF(E437/D437&gt;=100,"&gt;&gt;100",E437/D437*100),"-")</f>
        <v>-</v>
      </c>
    </row>
    <row r="438" spans="1:6" s="8" customFormat="1" ht="24">
      <c r="A438" s="145">
        <v>815</v>
      </c>
      <c r="B438" s="146" t="s">
        <v>1215</v>
      </c>
      <c r="C438" s="335">
        <v>425</v>
      </c>
      <c r="D438" s="147">
        <f>SUM(D439:D444)</f>
        <v>0</v>
      </c>
      <c r="E438" s="147">
        <f>SUM(E439:E444)</f>
        <v>0</v>
      </c>
      <c r="F438" s="150" t="str">
        <f>IF(D438&lt;&gt;0,IF(E438/D438&gt;=100,"&gt;&gt;100",E438/D438*100),"-")</f>
        <v>-</v>
      </c>
    </row>
    <row r="439" spans="1:6" s="8" customFormat="1" ht="12">
      <c r="A439" s="145">
        <v>8153</v>
      </c>
      <c r="B439" s="146" t="s">
        <v>1216</v>
      </c>
      <c r="C439" s="335">
        <v>426</v>
      </c>
      <c r="D439" s="149">
        <v>0</v>
      </c>
      <c r="E439" s="149">
        <v>0</v>
      </c>
      <c r="F439" s="148" t="str">
        <f>IF(D439&lt;&gt;0,IF(E439/D439&gt;=100,"&gt;&gt;100",E439/D439*100),"-")</f>
        <v>-</v>
      </c>
    </row>
    <row r="440" spans="1:6" s="8" customFormat="1" ht="12">
      <c r="A440" s="145">
        <v>8154</v>
      </c>
      <c r="B440" s="146" t="s">
        <v>1217</v>
      </c>
      <c r="C440" s="335">
        <v>427</v>
      </c>
      <c r="D440" s="149">
        <v>0</v>
      </c>
      <c r="E440" s="149">
        <v>0</v>
      </c>
      <c r="F440" s="148" t="str">
        <f>IF(D440&lt;&gt;0,IF(E440/D440&gt;=100,"&gt;&gt;100",E440/D440*100),"-")</f>
        <v>-</v>
      </c>
    </row>
    <row r="441" spans="1:6" s="8" customFormat="1" ht="12">
      <c r="A441" s="145">
        <v>8155</v>
      </c>
      <c r="B441" s="146" t="s">
        <v>1218</v>
      </c>
      <c r="C441" s="335">
        <v>428</v>
      </c>
      <c r="D441" s="149">
        <v>0</v>
      </c>
      <c r="E441" s="149">
        <v>0</v>
      </c>
      <c r="F441" s="148" t="str">
        <f>IF(D441&lt;&gt;0,IF(E441/D441&gt;=100,"&gt;&gt;100",E441/D441*100),"-")</f>
        <v>-</v>
      </c>
    </row>
    <row r="442" spans="1:6" s="8" customFormat="1" ht="12">
      <c r="A442" s="145">
        <v>8156</v>
      </c>
      <c r="B442" s="146" t="s">
        <v>1219</v>
      </c>
      <c r="C442" s="335">
        <v>429</v>
      </c>
      <c r="D442" s="149">
        <v>0</v>
      </c>
      <c r="E442" s="149">
        <v>0</v>
      </c>
      <c r="F442" s="148" t="str">
        <f>IF(D442&lt;&gt;0,IF(E442/D442&gt;=100,"&gt;&gt;100",E442/D442*100),"-")</f>
        <v>-</v>
      </c>
    </row>
    <row r="443" spans="1:6" s="8" customFormat="1" ht="12">
      <c r="A443" s="145">
        <v>8157</v>
      </c>
      <c r="B443" s="146" t="s">
        <v>1220</v>
      </c>
      <c r="C443" s="335">
        <v>430</v>
      </c>
      <c r="D443" s="149">
        <v>0</v>
      </c>
      <c r="E443" s="149">
        <v>0</v>
      </c>
      <c r="F443" s="148" t="str">
        <f>IF(D443&lt;&gt;0,IF(E443/D443&gt;=100,"&gt;&gt;100",E443/D443*100),"-")</f>
        <v>-</v>
      </c>
    </row>
    <row r="444" spans="1:6" s="8" customFormat="1" ht="12">
      <c r="A444" s="145">
        <v>8158</v>
      </c>
      <c r="B444" s="146" t="s">
        <v>1221</v>
      </c>
      <c r="C444" s="335">
        <v>431</v>
      </c>
      <c r="D444" s="149">
        <v>0</v>
      </c>
      <c r="E444" s="149">
        <v>0</v>
      </c>
      <c r="F444" s="148" t="str">
        <f>IF(D444&lt;&gt;0,IF(E444/D444&gt;=100,"&gt;&gt;100",E444/D444*100),"-")</f>
        <v>-</v>
      </c>
    </row>
    <row r="445" spans="1:6" s="8" customFormat="1" ht="24">
      <c r="A445" s="145">
        <v>816</v>
      </c>
      <c r="B445" s="146" t="s">
        <v>1222</v>
      </c>
      <c r="C445" s="335">
        <v>432</v>
      </c>
      <c r="D445" s="147">
        <f>SUM(D446:D449)</f>
        <v>0</v>
      </c>
      <c r="E445" s="147">
        <f>SUM(E446:E449)</f>
        <v>0</v>
      </c>
      <c r="F445" s="150" t="str">
        <f>IF(D445&lt;&gt;0,IF(E445/D445&gt;=100,"&gt;&gt;100",E445/D445*100),"-")</f>
        <v>-</v>
      </c>
    </row>
    <row r="446" spans="1:6" s="8" customFormat="1" ht="12">
      <c r="A446" s="145">
        <v>8163</v>
      </c>
      <c r="B446" s="146" t="s">
        <v>1223</v>
      </c>
      <c r="C446" s="335">
        <v>433</v>
      </c>
      <c r="D446" s="149">
        <v>0</v>
      </c>
      <c r="E446" s="149">
        <v>0</v>
      </c>
      <c r="F446" s="148" t="str">
        <f>IF(D446&lt;&gt;0,IF(E446/D446&gt;=100,"&gt;&gt;100",E446/D446*100),"-")</f>
        <v>-</v>
      </c>
    </row>
    <row r="447" spans="1:6" s="8" customFormat="1" ht="12">
      <c r="A447" s="145">
        <v>8164</v>
      </c>
      <c r="B447" s="146" t="s">
        <v>1224</v>
      </c>
      <c r="C447" s="335">
        <v>434</v>
      </c>
      <c r="D447" s="149">
        <v>0</v>
      </c>
      <c r="E447" s="149">
        <v>0</v>
      </c>
      <c r="F447" s="148" t="str">
        <f>IF(D447&lt;&gt;0,IF(E447/D447&gt;=100,"&gt;&gt;100",E447/D447*100),"-")</f>
        <v>-</v>
      </c>
    </row>
    <row r="448" spans="1:6" s="8" customFormat="1" ht="12">
      <c r="A448" s="145">
        <v>8165</v>
      </c>
      <c r="B448" s="146" t="s">
        <v>1225</v>
      </c>
      <c r="C448" s="335">
        <v>435</v>
      </c>
      <c r="D448" s="149">
        <v>0</v>
      </c>
      <c r="E448" s="149">
        <v>0</v>
      </c>
      <c r="F448" s="148" t="str">
        <f>IF(D448&lt;&gt;0,IF(E448/D448&gt;=100,"&gt;&gt;100",E448/D448*100),"-")</f>
        <v>-</v>
      </c>
    </row>
    <row r="449" spans="1:6" s="8" customFormat="1" ht="12">
      <c r="A449" s="145">
        <v>8166</v>
      </c>
      <c r="B449" s="146" t="s">
        <v>1226</v>
      </c>
      <c r="C449" s="335">
        <v>436</v>
      </c>
      <c r="D449" s="149">
        <v>0</v>
      </c>
      <c r="E449" s="149">
        <v>0</v>
      </c>
      <c r="F449" s="148" t="str">
        <f>IF(D449&lt;&gt;0,IF(E449/D449&gt;=100,"&gt;&gt;100",E449/D449*100),"-")</f>
        <v>-</v>
      </c>
    </row>
    <row r="450" spans="1:6" s="8" customFormat="1" ht="12">
      <c r="A450" s="145">
        <v>817</v>
      </c>
      <c r="B450" s="146" t="s">
        <v>1227</v>
      </c>
      <c r="C450" s="335">
        <v>437</v>
      </c>
      <c r="D450" s="147">
        <f>SUM(D451:D457)</f>
        <v>0</v>
      </c>
      <c r="E450" s="147">
        <f>SUM(E451:E457)</f>
        <v>0</v>
      </c>
      <c r="F450" s="150" t="str">
        <f>IF(D450&lt;&gt;0,IF(E450/D450&gt;=100,"&gt;&gt;100",E450/D450*100),"-")</f>
        <v>-</v>
      </c>
    </row>
    <row r="451" spans="1:6" s="8" customFormat="1" ht="12">
      <c r="A451" s="145">
        <v>8171</v>
      </c>
      <c r="B451" s="146" t="s">
        <v>1228</v>
      </c>
      <c r="C451" s="335">
        <v>438</v>
      </c>
      <c r="D451" s="149">
        <v>0</v>
      </c>
      <c r="E451" s="149">
        <v>0</v>
      </c>
      <c r="F451" s="148" t="str">
        <f>IF(D451&lt;&gt;0,IF(E451/D451&gt;=100,"&gt;&gt;100",E451/D451*100),"-")</f>
        <v>-</v>
      </c>
    </row>
    <row r="452" spans="1:6" s="8" customFormat="1" ht="12">
      <c r="A452" s="145">
        <v>8172</v>
      </c>
      <c r="B452" s="146" t="s">
        <v>1229</v>
      </c>
      <c r="C452" s="335">
        <v>439</v>
      </c>
      <c r="D452" s="149">
        <v>0</v>
      </c>
      <c r="E452" s="149">
        <v>0</v>
      </c>
      <c r="F452" s="148" t="str">
        <f>IF(D452&lt;&gt;0,IF(E452/D452&gt;=100,"&gt;&gt;100",E452/D452*100),"-")</f>
        <v>-</v>
      </c>
    </row>
    <row r="453" spans="1:6" s="8" customFormat="1" ht="12">
      <c r="A453" s="145">
        <v>8173</v>
      </c>
      <c r="B453" s="146" t="s">
        <v>1230</v>
      </c>
      <c r="C453" s="335">
        <v>440</v>
      </c>
      <c r="D453" s="149">
        <v>0</v>
      </c>
      <c r="E453" s="149">
        <v>0</v>
      </c>
      <c r="F453" s="148" t="str">
        <f>IF(D453&lt;&gt;0,IF(E453/D453&gt;=100,"&gt;&gt;100",E453/D453*100),"-")</f>
        <v>-</v>
      </c>
    </row>
    <row r="454" spans="1:6" s="8" customFormat="1" ht="12">
      <c r="A454" s="145">
        <v>8174</v>
      </c>
      <c r="B454" s="146" t="s">
        <v>1231</v>
      </c>
      <c r="C454" s="335">
        <v>441</v>
      </c>
      <c r="D454" s="149">
        <v>0</v>
      </c>
      <c r="E454" s="149">
        <v>0</v>
      </c>
      <c r="F454" s="148" t="str">
        <f>IF(D454&lt;&gt;0,IF(E454/D454&gt;=100,"&gt;&gt;100",E454/D454*100),"-")</f>
        <v>-</v>
      </c>
    </row>
    <row r="455" spans="1:6" s="8" customFormat="1" ht="12">
      <c r="A455" s="145">
        <v>8175</v>
      </c>
      <c r="B455" s="146" t="s">
        <v>1232</v>
      </c>
      <c r="C455" s="335">
        <v>442</v>
      </c>
      <c r="D455" s="149">
        <v>0</v>
      </c>
      <c r="E455" s="149">
        <v>0</v>
      </c>
      <c r="F455" s="148" t="str">
        <f>IF(D455&lt;&gt;0,IF(E455/D455&gt;=100,"&gt;&gt;100",E455/D455*100),"-")</f>
        <v>-</v>
      </c>
    </row>
    <row r="456" spans="1:6" s="8" customFormat="1" ht="12">
      <c r="A456" s="145">
        <v>8176</v>
      </c>
      <c r="B456" s="146" t="s">
        <v>1233</v>
      </c>
      <c r="C456" s="335">
        <v>443</v>
      </c>
      <c r="D456" s="149">
        <v>0</v>
      </c>
      <c r="E456" s="149">
        <v>0</v>
      </c>
      <c r="F456" s="148" t="str">
        <f>IF(D456&lt;&gt;0,IF(E456/D456&gt;=100,"&gt;&gt;100",E456/D456*100),"-")</f>
        <v>-</v>
      </c>
    </row>
    <row r="457" spans="1:6" s="8" customFormat="1" ht="24">
      <c r="A457" s="145">
        <v>8177</v>
      </c>
      <c r="B457" s="152" t="s">
        <v>1234</v>
      </c>
      <c r="C457" s="335">
        <v>444</v>
      </c>
      <c r="D457" s="149">
        <v>0</v>
      </c>
      <c r="E457" s="149">
        <v>0</v>
      </c>
      <c r="F457" s="148" t="str">
        <f>IF(D457&lt;&gt;0,IF(E457/D457&gt;=100,"&gt;&gt;100",E457/D457*100),"-")</f>
        <v>-</v>
      </c>
    </row>
    <row r="458" spans="1:6" s="8" customFormat="1" ht="12">
      <c r="A458" s="145" t="s">
        <v>1235</v>
      </c>
      <c r="B458" s="151" t="s">
        <v>1236</v>
      </c>
      <c r="C458" s="335">
        <v>445</v>
      </c>
      <c r="D458" s="147">
        <f>SUM(D459:D461)</f>
        <v>0</v>
      </c>
      <c r="E458" s="147">
        <f>SUM(E459:E461)</f>
        <v>0</v>
      </c>
      <c r="F458" s="150" t="str">
        <f>IF(D458&lt;&gt;0,IF(E458/D458&gt;=100,"&gt;&gt;100",E458/D458*100),"-")</f>
        <v>-</v>
      </c>
    </row>
    <row r="459" spans="1:6" s="8" customFormat="1" ht="12">
      <c r="A459" s="145" t="s">
        <v>1237</v>
      </c>
      <c r="B459" s="151" t="s">
        <v>1238</v>
      </c>
      <c r="C459" s="335">
        <v>446</v>
      </c>
      <c r="D459" s="149">
        <v>0</v>
      </c>
      <c r="E459" s="149">
        <v>0</v>
      </c>
      <c r="F459" s="148" t="str">
        <f>IF(D459&lt;&gt;0,IF(E459/D459&gt;=100,"&gt;&gt;100",E459/D459*100),"-")</f>
        <v>-</v>
      </c>
    </row>
    <row r="460" spans="1:6" s="8" customFormat="1" ht="12">
      <c r="A460" s="145" t="s">
        <v>1239</v>
      </c>
      <c r="B460" s="151" t="s">
        <v>1240</v>
      </c>
      <c r="C460" s="335">
        <v>447</v>
      </c>
      <c r="D460" s="149">
        <v>0</v>
      </c>
      <c r="E460" s="149">
        <v>0</v>
      </c>
      <c r="F460" s="148" t="str">
        <f>IF(D460&lt;&gt;0,IF(E460/D460&gt;=100,"&gt;&gt;100",E460/D460*100),"-")</f>
        <v>-</v>
      </c>
    </row>
    <row r="461" spans="1:6" s="8" customFormat="1" ht="12">
      <c r="A461" s="145" t="s">
        <v>1241</v>
      </c>
      <c r="B461" s="151" t="s">
        <v>1242</v>
      </c>
      <c r="C461" s="335">
        <v>448</v>
      </c>
      <c r="D461" s="149">
        <v>0</v>
      </c>
      <c r="E461" s="149">
        <v>0</v>
      </c>
      <c r="F461" s="148" t="str">
        <f>IF(D461&lt;&gt;0,IF(E461/D461&gt;=100,"&gt;&gt;100",E461/D461*100),"-")</f>
        <v>-</v>
      </c>
    </row>
    <row r="462" spans="1:6" s="8" customFormat="1" ht="12">
      <c r="A462" s="145">
        <v>82</v>
      </c>
      <c r="B462" s="146" t="s">
        <v>1243</v>
      </c>
      <c r="C462" s="335">
        <v>449</v>
      </c>
      <c r="D462" s="147">
        <f>D463+D466+D469+D472</f>
        <v>0</v>
      </c>
      <c r="E462" s="147">
        <f>E463+E466+E469+E472</f>
        <v>0</v>
      </c>
      <c r="F462" s="150" t="str">
        <f>IF(D462&lt;&gt;0,IF(E462/D462&gt;=100,"&gt;&gt;100",E462/D462*100),"-")</f>
        <v>-</v>
      </c>
    </row>
    <row r="463" spans="1:6" s="8" customFormat="1" ht="12">
      <c r="A463" s="145">
        <v>821</v>
      </c>
      <c r="B463" s="146" t="s">
        <v>1244</v>
      </c>
      <c r="C463" s="335">
        <v>450</v>
      </c>
      <c r="D463" s="147">
        <f>SUM(D464:D465)</f>
        <v>0</v>
      </c>
      <c r="E463" s="147">
        <f>SUM(E464:E465)</f>
        <v>0</v>
      </c>
      <c r="F463" s="150" t="str">
        <f>IF(D463&lt;&gt;0,IF(E463/D463&gt;=100,"&gt;&gt;100",E463/D463*100),"-")</f>
        <v>-</v>
      </c>
    </row>
    <row r="464" spans="1:6" s="8" customFormat="1" ht="12">
      <c r="A464" s="145">
        <v>8211</v>
      </c>
      <c r="B464" s="146" t="s">
        <v>1245</v>
      </c>
      <c r="C464" s="335">
        <v>451</v>
      </c>
      <c r="D464" s="149">
        <v>0</v>
      </c>
      <c r="E464" s="149">
        <v>0</v>
      </c>
      <c r="F464" s="148" t="str">
        <f>IF(D464&lt;&gt;0,IF(E464/D464&gt;=100,"&gt;&gt;100",E464/D464*100),"-")</f>
        <v>-</v>
      </c>
    </row>
    <row r="465" spans="1:6" s="8" customFormat="1" ht="12">
      <c r="A465" s="145">
        <v>8212</v>
      </c>
      <c r="B465" s="146" t="s">
        <v>1246</v>
      </c>
      <c r="C465" s="335">
        <v>452</v>
      </c>
      <c r="D465" s="149">
        <v>0</v>
      </c>
      <c r="E465" s="149">
        <v>0</v>
      </c>
      <c r="F465" s="148" t="str">
        <f>IF(D465&lt;&gt;0,IF(E465/D465&gt;=100,"&gt;&gt;100",E465/D465*100),"-")</f>
        <v>-</v>
      </c>
    </row>
    <row r="466" spans="1:6" s="8" customFormat="1" ht="12">
      <c r="A466" s="145">
        <v>822</v>
      </c>
      <c r="B466" s="146" t="s">
        <v>1247</v>
      </c>
      <c r="C466" s="335">
        <v>453</v>
      </c>
      <c r="D466" s="147">
        <f>SUM(D467:D468)</f>
        <v>0</v>
      </c>
      <c r="E466" s="147">
        <f>SUM(E467:E468)</f>
        <v>0</v>
      </c>
      <c r="F466" s="150" t="str">
        <f>IF(D466&lt;&gt;0,IF(E466/D466&gt;=100,"&gt;&gt;100",E466/D466*100),"-")</f>
        <v>-</v>
      </c>
    </row>
    <row r="467" spans="1:6" s="8" customFormat="1" ht="12">
      <c r="A467" s="145">
        <v>8221</v>
      </c>
      <c r="B467" s="146" t="s">
        <v>1248</v>
      </c>
      <c r="C467" s="335">
        <v>454</v>
      </c>
      <c r="D467" s="149">
        <v>0</v>
      </c>
      <c r="E467" s="149">
        <v>0</v>
      </c>
      <c r="F467" s="148" t="str">
        <f>IF(D467&lt;&gt;0,IF(E467/D467&gt;=100,"&gt;&gt;100",E467/D467*100),"-")</f>
        <v>-</v>
      </c>
    </row>
    <row r="468" spans="1:6" s="8" customFormat="1" ht="12">
      <c r="A468" s="145">
        <v>8222</v>
      </c>
      <c r="B468" s="146" t="s">
        <v>1249</v>
      </c>
      <c r="C468" s="335">
        <v>455</v>
      </c>
      <c r="D468" s="149">
        <v>0</v>
      </c>
      <c r="E468" s="149">
        <v>0</v>
      </c>
      <c r="F468" s="148" t="str">
        <f>IF(D468&lt;&gt;0,IF(E468/D468&gt;=100,"&gt;&gt;100",E468/D468*100),"-")</f>
        <v>-</v>
      </c>
    </row>
    <row r="469" spans="1:6" s="8" customFormat="1" ht="12">
      <c r="A469" s="145">
        <v>823</v>
      </c>
      <c r="B469" s="146" t="s">
        <v>1250</v>
      </c>
      <c r="C469" s="335">
        <v>456</v>
      </c>
      <c r="D469" s="147">
        <f>SUM(D470:D471)</f>
        <v>0</v>
      </c>
      <c r="E469" s="147">
        <f>SUM(E470:E471)</f>
        <v>0</v>
      </c>
      <c r="F469" s="150" t="str">
        <f>IF(D469&lt;&gt;0,IF(E469/D469&gt;=100,"&gt;&gt;100",E469/D469*100),"-")</f>
        <v>-</v>
      </c>
    </row>
    <row r="470" spans="1:6" s="8" customFormat="1" ht="12">
      <c r="A470" s="145">
        <v>8231</v>
      </c>
      <c r="B470" s="146" t="s">
        <v>1251</v>
      </c>
      <c r="C470" s="335">
        <v>457</v>
      </c>
      <c r="D470" s="149">
        <v>0</v>
      </c>
      <c r="E470" s="149">
        <v>0</v>
      </c>
      <c r="F470" s="148" t="str">
        <f>IF(D470&lt;&gt;0,IF(E470/D470&gt;=100,"&gt;&gt;100",E470/D470*100),"-")</f>
        <v>-</v>
      </c>
    </row>
    <row r="471" spans="1:6" s="8" customFormat="1" ht="12">
      <c r="A471" s="145">
        <v>8232</v>
      </c>
      <c r="B471" s="146" t="s">
        <v>1252</v>
      </c>
      <c r="C471" s="335">
        <v>458</v>
      </c>
      <c r="D471" s="149">
        <v>0</v>
      </c>
      <c r="E471" s="149">
        <v>0</v>
      </c>
      <c r="F471" s="148" t="str">
        <f>IF(D471&lt;&gt;0,IF(E471/D471&gt;=100,"&gt;&gt;100",E471/D471*100),"-")</f>
        <v>-</v>
      </c>
    </row>
    <row r="472" spans="1:6" s="8" customFormat="1" ht="12">
      <c r="A472" s="145">
        <v>824</v>
      </c>
      <c r="B472" s="146" t="s">
        <v>1253</v>
      </c>
      <c r="C472" s="335">
        <v>459</v>
      </c>
      <c r="D472" s="147">
        <f>SUM(D473:D474)</f>
        <v>0</v>
      </c>
      <c r="E472" s="147">
        <f>SUM(E473:E474)</f>
        <v>0</v>
      </c>
      <c r="F472" s="150" t="str">
        <f>IF(D472&lt;&gt;0,IF(E472/D472&gt;=100,"&gt;&gt;100",E472/D472*100),"-")</f>
        <v>-</v>
      </c>
    </row>
    <row r="473" spans="1:6" s="8" customFormat="1" ht="12">
      <c r="A473" s="145">
        <v>8241</v>
      </c>
      <c r="B473" s="146" t="s">
        <v>1254</v>
      </c>
      <c r="C473" s="335">
        <v>460</v>
      </c>
      <c r="D473" s="149">
        <v>0</v>
      </c>
      <c r="E473" s="149">
        <v>0</v>
      </c>
      <c r="F473" s="148" t="str">
        <f>IF(D473&lt;&gt;0,IF(E473/D473&gt;=100,"&gt;&gt;100",E473/D473*100),"-")</f>
        <v>-</v>
      </c>
    </row>
    <row r="474" spans="1:6" s="8" customFormat="1" ht="12">
      <c r="A474" s="145">
        <v>8242</v>
      </c>
      <c r="B474" s="146" t="s">
        <v>1255</v>
      </c>
      <c r="C474" s="335">
        <v>461</v>
      </c>
      <c r="D474" s="149">
        <v>0</v>
      </c>
      <c r="E474" s="149">
        <v>0</v>
      </c>
      <c r="F474" s="148" t="str">
        <f>IF(D474&lt;&gt;0,IF(E474/D474&gt;=100,"&gt;&gt;100",E474/D474*100),"-")</f>
        <v>-</v>
      </c>
    </row>
    <row r="475" spans="1:6" s="8" customFormat="1" ht="12">
      <c r="A475" s="145">
        <v>83</v>
      </c>
      <c r="B475" s="146" t="s">
        <v>1256</v>
      </c>
      <c r="C475" s="335">
        <v>462</v>
      </c>
      <c r="D475" s="147">
        <f>D476+D480+D481+D484</f>
        <v>0</v>
      </c>
      <c r="E475" s="147">
        <f>E476+E480+E481+E484</f>
        <v>0</v>
      </c>
      <c r="F475" s="150" t="str">
        <f>IF(D475&lt;&gt;0,IF(E475/D475&gt;=100,"&gt;&gt;100",E475/D475*100),"-")</f>
        <v>-</v>
      </c>
    </row>
    <row r="476" spans="1:6" s="8" customFormat="1" ht="24">
      <c r="A476" s="145">
        <v>831</v>
      </c>
      <c r="B476" s="146" t="s">
        <v>1257</v>
      </c>
      <c r="C476" s="335">
        <v>463</v>
      </c>
      <c r="D476" s="147">
        <f>SUM(D477:D479)</f>
        <v>0</v>
      </c>
      <c r="E476" s="147">
        <f>SUM(E477:E479)</f>
        <v>0</v>
      </c>
      <c r="F476" s="150" t="str">
        <f>IF(D476&lt;&gt;0,IF(E476/D476&gt;=100,"&gt;&gt;100",E476/D476*100),"-")</f>
        <v>-</v>
      </c>
    </row>
    <row r="477" spans="1:6" s="8" customFormat="1" ht="12">
      <c r="A477" s="145">
        <v>8312</v>
      </c>
      <c r="B477" s="146" t="s">
        <v>1258</v>
      </c>
      <c r="C477" s="335">
        <v>464</v>
      </c>
      <c r="D477" s="149">
        <v>0</v>
      </c>
      <c r="E477" s="149">
        <v>0</v>
      </c>
      <c r="F477" s="148" t="str">
        <f>IF(D477&lt;&gt;0,IF(E477/D477&gt;=100,"&gt;&gt;100",E477/D477*100),"-")</f>
        <v>-</v>
      </c>
    </row>
    <row r="478" spans="1:6" s="8" customFormat="1" ht="12">
      <c r="A478" s="145">
        <v>8313</v>
      </c>
      <c r="B478" s="146" t="s">
        <v>1259</v>
      </c>
      <c r="C478" s="335">
        <v>465</v>
      </c>
      <c r="D478" s="149">
        <v>0</v>
      </c>
      <c r="E478" s="149">
        <v>0</v>
      </c>
      <c r="F478" s="148" t="str">
        <f>IF(D478&lt;&gt;0,IF(E478/D478&gt;=100,"&gt;&gt;100",E478/D478*100),"-")</f>
        <v>-</v>
      </c>
    </row>
    <row r="479" spans="1:6" s="8" customFormat="1" ht="12">
      <c r="A479" s="145">
        <v>8314</v>
      </c>
      <c r="B479" s="146" t="s">
        <v>1260</v>
      </c>
      <c r="C479" s="335">
        <v>466</v>
      </c>
      <c r="D479" s="149">
        <v>0</v>
      </c>
      <c r="E479" s="149">
        <v>0</v>
      </c>
      <c r="F479" s="148" t="str">
        <f>IF(D479&lt;&gt;0,IF(E479/D479&gt;=100,"&gt;&gt;100",E479/D479*100),"-")</f>
        <v>-</v>
      </c>
    </row>
    <row r="480" spans="1:6" s="8" customFormat="1" ht="12">
      <c r="A480" s="145">
        <v>832</v>
      </c>
      <c r="B480" s="152" t="s">
        <v>1261</v>
      </c>
      <c r="C480" s="335">
        <v>467</v>
      </c>
      <c r="D480" s="149">
        <v>0</v>
      </c>
      <c r="E480" s="149">
        <v>0</v>
      </c>
      <c r="F480" s="148" t="str">
        <f>IF(D480&lt;&gt;0,IF(E480/D480&gt;=100,"&gt;&gt;100",E480/D480*100),"-")</f>
        <v>-</v>
      </c>
    </row>
    <row r="481" spans="1:6" s="8" customFormat="1" ht="24">
      <c r="A481" s="145">
        <v>833</v>
      </c>
      <c r="B481" s="146" t="s">
        <v>1262</v>
      </c>
      <c r="C481" s="335">
        <v>468</v>
      </c>
      <c r="D481" s="147">
        <f>SUM(D482:D483)</f>
        <v>0</v>
      </c>
      <c r="E481" s="147">
        <f>SUM(E482:E483)</f>
        <v>0</v>
      </c>
      <c r="F481" s="150" t="str">
        <f>IF(D481&lt;&gt;0,IF(E481/D481&gt;=100,"&gt;&gt;100",E481/D481*100),"-")</f>
        <v>-</v>
      </c>
    </row>
    <row r="482" spans="1:6" s="8" customFormat="1" ht="12">
      <c r="A482" s="145">
        <v>8331</v>
      </c>
      <c r="B482" s="151" t="s">
        <v>1263</v>
      </c>
      <c r="C482" s="335">
        <v>469</v>
      </c>
      <c r="D482" s="149">
        <v>0</v>
      </c>
      <c r="E482" s="149">
        <v>0</v>
      </c>
      <c r="F482" s="148" t="str">
        <f>IF(D482&lt;&gt;0,IF(E482/D482&gt;=100,"&gt;&gt;100",E482/D482*100),"-")</f>
        <v>-</v>
      </c>
    </row>
    <row r="483" spans="1:6" s="8" customFormat="1" ht="12">
      <c r="A483" s="145">
        <v>8332</v>
      </c>
      <c r="B483" s="146" t="s">
        <v>1264</v>
      </c>
      <c r="C483" s="335">
        <v>470</v>
      </c>
      <c r="D483" s="149">
        <v>0</v>
      </c>
      <c r="E483" s="149">
        <v>0</v>
      </c>
      <c r="F483" s="148" t="str">
        <f>IF(D483&lt;&gt;0,IF(E483/D483&gt;=100,"&gt;&gt;100",E483/D483*100),"-")</f>
        <v>-</v>
      </c>
    </row>
    <row r="484" spans="1:6" s="8" customFormat="1" ht="24">
      <c r="A484" s="145">
        <v>834</v>
      </c>
      <c r="B484" s="146" t="s">
        <v>1265</v>
      </c>
      <c r="C484" s="335">
        <v>471</v>
      </c>
      <c r="D484" s="147">
        <f>SUM(D485:D486)</f>
        <v>0</v>
      </c>
      <c r="E484" s="147">
        <f>SUM(E485:E486)</f>
        <v>0</v>
      </c>
      <c r="F484" s="150" t="str">
        <f>IF(D484&lt;&gt;0,IF(E484/D484&gt;=100,"&gt;&gt;100",E484/D484*100),"-")</f>
        <v>-</v>
      </c>
    </row>
    <row r="485" spans="1:6" s="8" customFormat="1" ht="12">
      <c r="A485" s="145">
        <v>8341</v>
      </c>
      <c r="B485" s="146" t="s">
        <v>1266</v>
      </c>
      <c r="C485" s="335">
        <v>472</v>
      </c>
      <c r="D485" s="149">
        <v>0</v>
      </c>
      <c r="E485" s="149">
        <v>0</v>
      </c>
      <c r="F485" s="148" t="str">
        <f>IF(D485&lt;&gt;0,IF(E485/D485&gt;=100,"&gt;&gt;100",E485/D485*100),"-")</f>
        <v>-</v>
      </c>
    </row>
    <row r="486" spans="1:6" s="8" customFormat="1" ht="12">
      <c r="A486" s="145">
        <v>8342</v>
      </c>
      <c r="B486" s="146" t="s">
        <v>1267</v>
      </c>
      <c r="C486" s="335">
        <v>473</v>
      </c>
      <c r="D486" s="149">
        <v>0</v>
      </c>
      <c r="E486" s="149">
        <v>0</v>
      </c>
      <c r="F486" s="148" t="str">
        <f>IF(D486&lt;&gt;0,IF(E486/D486&gt;=100,"&gt;&gt;100",E486/D486*100),"-")</f>
        <v>-</v>
      </c>
    </row>
    <row r="487" spans="1:6" s="8" customFormat="1" ht="12">
      <c r="A487" s="145">
        <v>84</v>
      </c>
      <c r="B487" s="146" t="s">
        <v>1268</v>
      </c>
      <c r="C487" s="335">
        <v>474</v>
      </c>
      <c r="D487" s="147">
        <f>D488+D493+D497+D498+D505+D510</f>
        <v>0</v>
      </c>
      <c r="E487" s="147">
        <f>E488+E493+E497+E498+E505+E510</f>
        <v>0</v>
      </c>
      <c r="F487" s="150" t="str">
        <f t="shared" si="8" ref="F487:F550">IF(D487&lt;&gt;0,IF(E487/D487&gt;=100,"&gt;&gt;100",E487/D487*100),"-")</f>
        <v>-</v>
      </c>
    </row>
    <row r="488" spans="1:6" s="8" customFormat="1" ht="24">
      <c r="A488" s="145">
        <v>841</v>
      </c>
      <c r="B488" s="146" t="s">
        <v>1269</v>
      </c>
      <c r="C488" s="335">
        <v>475</v>
      </c>
      <c r="D488" s="147">
        <f>SUM(D489:D492)</f>
        <v>0</v>
      </c>
      <c r="E488" s="147">
        <f>SUM(E489:E492)</f>
        <v>0</v>
      </c>
      <c r="F488" s="150" t="str">
        <f>IF(D488&lt;&gt;0,IF(E488/D488&gt;=100,"&gt;&gt;100",E488/D488*100),"-")</f>
        <v>-</v>
      </c>
    </row>
    <row r="489" spans="1:6" s="8" customFormat="1" ht="12">
      <c r="A489" s="145">
        <v>8413</v>
      </c>
      <c r="B489" s="146" t="s">
        <v>1270</v>
      </c>
      <c r="C489" s="335">
        <v>476</v>
      </c>
      <c r="D489" s="149">
        <v>0</v>
      </c>
      <c r="E489" s="149">
        <v>0</v>
      </c>
      <c r="F489" s="148" t="str">
        <f>IF(D489&lt;&gt;0,IF(E489/D489&gt;=100,"&gt;&gt;100",E489/D489*100),"-")</f>
        <v>-</v>
      </c>
    </row>
    <row r="490" spans="1:6" s="8" customFormat="1" ht="12">
      <c r="A490" s="145">
        <v>8414</v>
      </c>
      <c r="B490" s="146" t="s">
        <v>1271</v>
      </c>
      <c r="C490" s="335">
        <v>477</v>
      </c>
      <c r="D490" s="149">
        <v>0</v>
      </c>
      <c r="E490" s="149">
        <v>0</v>
      </c>
      <c r="F490" s="148" t="str">
        <f>IF(D490&lt;&gt;0,IF(E490/D490&gt;=100,"&gt;&gt;100",E490/D490*100),"-")</f>
        <v>-</v>
      </c>
    </row>
    <row r="491" spans="1:6" s="8" customFormat="1" ht="12">
      <c r="A491" s="145">
        <v>8415</v>
      </c>
      <c r="B491" s="146" t="s">
        <v>1272</v>
      </c>
      <c r="C491" s="335">
        <v>478</v>
      </c>
      <c r="D491" s="149">
        <v>0</v>
      </c>
      <c r="E491" s="149">
        <v>0</v>
      </c>
      <c r="F491" s="148" t="str">
        <f>IF(D491&lt;&gt;0,IF(E491/D491&gt;=100,"&gt;&gt;100",E491/D491*100),"-")</f>
        <v>-</v>
      </c>
    </row>
    <row r="492" spans="1:6" s="8" customFormat="1" ht="12">
      <c r="A492" s="145">
        <v>8416</v>
      </c>
      <c r="B492" s="146" t="s">
        <v>1273</v>
      </c>
      <c r="C492" s="335">
        <v>479</v>
      </c>
      <c r="D492" s="149">
        <v>0</v>
      </c>
      <c r="E492" s="149">
        <v>0</v>
      </c>
      <c r="F492" s="148" t="str">
        <f>IF(D492&lt;&gt;0,IF(E492/D492&gt;=100,"&gt;&gt;100",E492/D492*100),"-")</f>
        <v>-</v>
      </c>
    </row>
    <row r="493" spans="1:6" s="8" customFormat="1" ht="24">
      <c r="A493" s="145">
        <v>842</v>
      </c>
      <c r="B493" s="146" t="s">
        <v>1274</v>
      </c>
      <c r="C493" s="335">
        <v>480</v>
      </c>
      <c r="D493" s="147">
        <f>SUM(D494:D496)</f>
        <v>0</v>
      </c>
      <c r="E493" s="147">
        <f>SUM(E494:E496)</f>
        <v>0</v>
      </c>
      <c r="F493" s="150" t="str">
        <f>IF(D493&lt;&gt;0,IF(E493/D493&gt;=100,"&gt;&gt;100",E493/D493*100),"-")</f>
        <v>-</v>
      </c>
    </row>
    <row r="494" spans="1:6" s="8" customFormat="1" ht="12">
      <c r="A494" s="145">
        <v>8422</v>
      </c>
      <c r="B494" s="146" t="s">
        <v>1275</v>
      </c>
      <c r="C494" s="335">
        <v>481</v>
      </c>
      <c r="D494" s="149">
        <v>0</v>
      </c>
      <c r="E494" s="149">
        <v>0</v>
      </c>
      <c r="F494" s="148" t="str">
        <f>IF(D494&lt;&gt;0,IF(E494/D494&gt;=100,"&gt;&gt;100",E494/D494*100),"-")</f>
        <v>-</v>
      </c>
    </row>
    <row r="495" spans="1:6" s="8" customFormat="1" ht="12">
      <c r="A495" s="145">
        <v>8423</v>
      </c>
      <c r="B495" s="146" t="s">
        <v>1276</v>
      </c>
      <c r="C495" s="335">
        <v>482</v>
      </c>
      <c r="D495" s="149">
        <v>0</v>
      </c>
      <c r="E495" s="149">
        <v>0</v>
      </c>
      <c r="F495" s="148" t="str">
        <f>IF(D495&lt;&gt;0,IF(E495/D495&gt;=100,"&gt;&gt;100",E495/D495*100),"-")</f>
        <v>-</v>
      </c>
    </row>
    <row r="496" spans="1:6" s="8" customFormat="1" ht="12">
      <c r="A496" s="145">
        <v>8424</v>
      </c>
      <c r="B496" s="146" t="s">
        <v>1277</v>
      </c>
      <c r="C496" s="335">
        <v>483</v>
      </c>
      <c r="D496" s="149">
        <v>0</v>
      </c>
      <c r="E496" s="149">
        <v>0</v>
      </c>
      <c r="F496" s="148" t="str">
        <f>IF(D496&lt;&gt;0,IF(E496/D496&gt;=100,"&gt;&gt;100",E496/D496*100),"-")</f>
        <v>-</v>
      </c>
    </row>
    <row r="497" spans="1:6" s="8" customFormat="1" ht="12">
      <c r="A497" s="145">
        <v>843</v>
      </c>
      <c r="B497" s="146" t="s">
        <v>1278</v>
      </c>
      <c r="C497" s="335">
        <v>484</v>
      </c>
      <c r="D497" s="149">
        <v>0</v>
      </c>
      <c r="E497" s="149">
        <v>0</v>
      </c>
      <c r="F497" s="148" t="str">
        <f>IF(D497&lt;&gt;0,IF(E497/D497&gt;=100,"&gt;&gt;100",E497/D497*100),"-")</f>
        <v>-</v>
      </c>
    </row>
    <row r="498" spans="1:6" s="8" customFormat="1" ht="24">
      <c r="A498" s="145">
        <v>844</v>
      </c>
      <c r="B498" s="146" t="s">
        <v>1279</v>
      </c>
      <c r="C498" s="335">
        <v>485</v>
      </c>
      <c r="D498" s="147">
        <f>SUM(D499:D504)</f>
        <v>0</v>
      </c>
      <c r="E498" s="147">
        <f>SUM(E499:E504)</f>
        <v>0</v>
      </c>
      <c r="F498" s="150" t="str">
        <f>IF(D498&lt;&gt;0,IF(E498/D498&gt;=100,"&gt;&gt;100",E498/D498*100),"-")</f>
        <v>-</v>
      </c>
    </row>
    <row r="499" spans="1:6" s="8" customFormat="1" ht="12">
      <c r="A499" s="145">
        <v>8443</v>
      </c>
      <c r="B499" s="146" t="s">
        <v>1280</v>
      </c>
      <c r="C499" s="335">
        <v>486</v>
      </c>
      <c r="D499" s="149">
        <v>0</v>
      </c>
      <c r="E499" s="149">
        <v>0</v>
      </c>
      <c r="F499" s="148" t="str">
        <f>IF(D499&lt;&gt;0,IF(E499/D499&gt;=100,"&gt;&gt;100",E499/D499*100),"-")</f>
        <v>-</v>
      </c>
    </row>
    <row r="500" spans="1:6" s="8" customFormat="1" ht="12">
      <c r="A500" s="145">
        <v>8444</v>
      </c>
      <c r="B500" s="146" t="s">
        <v>1281</v>
      </c>
      <c r="C500" s="335">
        <v>487</v>
      </c>
      <c r="D500" s="149">
        <v>0</v>
      </c>
      <c r="E500" s="149">
        <v>0</v>
      </c>
      <c r="F500" s="148" t="str">
        <f>IF(D500&lt;&gt;0,IF(E500/D500&gt;=100,"&gt;&gt;100",E500/D500*100),"-")</f>
        <v>-</v>
      </c>
    </row>
    <row r="501" spans="1:6" s="8" customFormat="1" ht="12">
      <c r="A501" s="145">
        <v>8445</v>
      </c>
      <c r="B501" s="146" t="s">
        <v>1282</v>
      </c>
      <c r="C501" s="335">
        <v>488</v>
      </c>
      <c r="D501" s="149">
        <v>0</v>
      </c>
      <c r="E501" s="149">
        <v>0</v>
      </c>
      <c r="F501" s="148" t="str">
        <f>IF(D501&lt;&gt;0,IF(E501/D501&gt;=100,"&gt;&gt;100",E501/D501*100),"-")</f>
        <v>-</v>
      </c>
    </row>
    <row r="502" spans="1:6" s="8" customFormat="1" ht="12">
      <c r="A502" s="145">
        <v>8446</v>
      </c>
      <c r="B502" s="146" t="s">
        <v>1283</v>
      </c>
      <c r="C502" s="335">
        <v>489</v>
      </c>
      <c r="D502" s="149">
        <v>0</v>
      </c>
      <c r="E502" s="149">
        <v>0</v>
      </c>
      <c r="F502" s="148" t="str">
        <f>IF(D502&lt;&gt;0,IF(E502/D502&gt;=100,"&gt;&gt;100",E502/D502*100),"-")</f>
        <v>-</v>
      </c>
    </row>
    <row r="503" spans="1:6" s="8" customFormat="1" ht="12">
      <c r="A503" s="145">
        <v>8447</v>
      </c>
      <c r="B503" s="146" t="s">
        <v>1284</v>
      </c>
      <c r="C503" s="335">
        <v>490</v>
      </c>
      <c r="D503" s="149">
        <v>0</v>
      </c>
      <c r="E503" s="149">
        <v>0</v>
      </c>
      <c r="F503" s="148" t="str">
        <f>IF(D503&lt;&gt;0,IF(E503/D503&gt;=100,"&gt;&gt;100",E503/D503*100),"-")</f>
        <v>-</v>
      </c>
    </row>
    <row r="504" spans="1:6" s="8" customFormat="1" ht="12">
      <c r="A504" s="145">
        <v>8448</v>
      </c>
      <c r="B504" s="146" t="s">
        <v>1285</v>
      </c>
      <c r="C504" s="335">
        <v>491</v>
      </c>
      <c r="D504" s="149">
        <v>0</v>
      </c>
      <c r="E504" s="149">
        <v>0</v>
      </c>
      <c r="F504" s="148" t="str">
        <f>IF(D504&lt;&gt;0,IF(E504/D504&gt;=100,"&gt;&gt;100",E504/D504*100),"-")</f>
        <v>-</v>
      </c>
    </row>
    <row r="505" spans="1:6" s="8" customFormat="1" ht="12">
      <c r="A505" s="145">
        <v>845</v>
      </c>
      <c r="B505" s="151" t="s">
        <v>1286</v>
      </c>
      <c r="C505" s="335">
        <v>492</v>
      </c>
      <c r="D505" s="147">
        <f>SUM(D506:D509)</f>
        <v>0</v>
      </c>
      <c r="E505" s="147">
        <f>SUM(E506:E509)</f>
        <v>0</v>
      </c>
      <c r="F505" s="150" t="str">
        <f>IF(D505&lt;&gt;0,IF(E505/D505&gt;=100,"&gt;&gt;100",E505/D505*100),"-")</f>
        <v>-</v>
      </c>
    </row>
    <row r="506" spans="1:6" s="8" customFormat="1" ht="12">
      <c r="A506" s="145">
        <v>8453</v>
      </c>
      <c r="B506" s="146" t="s">
        <v>1287</v>
      </c>
      <c r="C506" s="335">
        <v>493</v>
      </c>
      <c r="D506" s="149">
        <v>0</v>
      </c>
      <c r="E506" s="149">
        <v>0</v>
      </c>
      <c r="F506" s="148" t="str">
        <f>IF(D506&lt;&gt;0,IF(E506/D506&gt;=100,"&gt;&gt;100",E506/D506*100),"-")</f>
        <v>-</v>
      </c>
    </row>
    <row r="507" spans="1:6" s="8" customFormat="1" ht="12">
      <c r="A507" s="145">
        <v>8454</v>
      </c>
      <c r="B507" s="146" t="s">
        <v>1288</v>
      </c>
      <c r="C507" s="335">
        <v>494</v>
      </c>
      <c r="D507" s="149">
        <v>0</v>
      </c>
      <c r="E507" s="149">
        <v>0</v>
      </c>
      <c r="F507" s="148" t="str">
        <f>IF(D507&lt;&gt;0,IF(E507/D507&gt;=100,"&gt;&gt;100",E507/D507*100),"-")</f>
        <v>-</v>
      </c>
    </row>
    <row r="508" spans="1:6" s="8" customFormat="1" ht="12">
      <c r="A508" s="145">
        <v>8455</v>
      </c>
      <c r="B508" s="146" t="s">
        <v>1289</v>
      </c>
      <c r="C508" s="335">
        <v>495</v>
      </c>
      <c r="D508" s="149">
        <v>0</v>
      </c>
      <c r="E508" s="149">
        <v>0</v>
      </c>
      <c r="F508" s="148" t="str">
        <f>IF(D508&lt;&gt;0,IF(E508/D508&gt;=100,"&gt;&gt;100",E508/D508*100),"-")</f>
        <v>-</v>
      </c>
    </row>
    <row r="509" spans="1:6" s="8" customFormat="1" ht="12">
      <c r="A509" s="145">
        <v>8456</v>
      </c>
      <c r="B509" s="146" t="s">
        <v>1290</v>
      </c>
      <c r="C509" s="335">
        <v>496</v>
      </c>
      <c r="D509" s="149">
        <v>0</v>
      </c>
      <c r="E509" s="149">
        <v>0</v>
      </c>
      <c r="F509" s="148" t="str">
        <f>IF(D509&lt;&gt;0,IF(E509/D509&gt;=100,"&gt;&gt;100",E509/D509*100),"-")</f>
        <v>-</v>
      </c>
    </row>
    <row r="510" spans="1:6" s="8" customFormat="1" ht="12">
      <c r="A510" s="145">
        <v>847</v>
      </c>
      <c r="B510" s="146" t="s">
        <v>1291</v>
      </c>
      <c r="C510" s="335">
        <v>497</v>
      </c>
      <c r="D510" s="147">
        <f>SUM(D511:D517)</f>
        <v>0</v>
      </c>
      <c r="E510" s="147">
        <f>SUM(E511:E517)</f>
        <v>0</v>
      </c>
      <c r="F510" s="150" t="str">
        <f>IF(D510&lt;&gt;0,IF(E510/D510&gt;=100,"&gt;&gt;100",E510/D510*100),"-")</f>
        <v>-</v>
      </c>
    </row>
    <row r="511" spans="1:6" s="8" customFormat="1" ht="12">
      <c r="A511" s="145">
        <v>8471</v>
      </c>
      <c r="B511" s="146" t="s">
        <v>1292</v>
      </c>
      <c r="C511" s="335">
        <v>498</v>
      </c>
      <c r="D511" s="149">
        <v>0</v>
      </c>
      <c r="E511" s="149">
        <v>0</v>
      </c>
      <c r="F511" s="148" t="str">
        <f>IF(D511&lt;&gt;0,IF(E511/D511&gt;=100,"&gt;&gt;100",E511/D511*100),"-")</f>
        <v>-</v>
      </c>
    </row>
    <row r="512" spans="1:6" s="8" customFormat="1" ht="12">
      <c r="A512" s="145">
        <v>8472</v>
      </c>
      <c r="B512" s="146" t="s">
        <v>1293</v>
      </c>
      <c r="C512" s="335">
        <v>499</v>
      </c>
      <c r="D512" s="149">
        <v>0</v>
      </c>
      <c r="E512" s="149">
        <v>0</v>
      </c>
      <c r="F512" s="148" t="str">
        <f>IF(D512&lt;&gt;0,IF(E512/D512&gt;=100,"&gt;&gt;100",E512/D512*100),"-")</f>
        <v>-</v>
      </c>
    </row>
    <row r="513" spans="1:6" s="8" customFormat="1" ht="12">
      <c r="A513" s="145">
        <v>8473</v>
      </c>
      <c r="B513" s="146" t="s">
        <v>1294</v>
      </c>
      <c r="C513" s="335">
        <v>500</v>
      </c>
      <c r="D513" s="149">
        <v>0</v>
      </c>
      <c r="E513" s="149">
        <v>0</v>
      </c>
      <c r="F513" s="148" t="str">
        <f>IF(D513&lt;&gt;0,IF(E513/D513&gt;=100,"&gt;&gt;100",E513/D513*100),"-")</f>
        <v>-</v>
      </c>
    </row>
    <row r="514" spans="1:6" s="8" customFormat="1" ht="12">
      <c r="A514" s="145">
        <v>8474</v>
      </c>
      <c r="B514" s="146" t="s">
        <v>1295</v>
      </c>
      <c r="C514" s="335">
        <v>501</v>
      </c>
      <c r="D514" s="149">
        <v>0</v>
      </c>
      <c r="E514" s="149">
        <v>0</v>
      </c>
      <c r="F514" s="148" t="str">
        <f>IF(D514&lt;&gt;0,IF(E514/D514&gt;=100,"&gt;&gt;100",E514/D514*100),"-")</f>
        <v>-</v>
      </c>
    </row>
    <row r="515" spans="1:6" s="8" customFormat="1" ht="12">
      <c r="A515" s="145">
        <v>8475</v>
      </c>
      <c r="B515" s="146" t="s">
        <v>1296</v>
      </c>
      <c r="C515" s="335">
        <v>502</v>
      </c>
      <c r="D515" s="149">
        <v>0</v>
      </c>
      <c r="E515" s="149">
        <v>0</v>
      </c>
      <c r="F515" s="148" t="str">
        <f>IF(D515&lt;&gt;0,IF(E515/D515&gt;=100,"&gt;&gt;100",E515/D515*100),"-")</f>
        <v>-</v>
      </c>
    </row>
    <row r="516" spans="1:6" s="8" customFormat="1" ht="12">
      <c r="A516" s="145">
        <v>8476</v>
      </c>
      <c r="B516" s="146" t="s">
        <v>1297</v>
      </c>
      <c r="C516" s="335">
        <v>503</v>
      </c>
      <c r="D516" s="149">
        <v>0</v>
      </c>
      <c r="E516" s="149">
        <v>0</v>
      </c>
      <c r="F516" s="148" t="str">
        <f>IF(D516&lt;&gt;0,IF(E516/D516&gt;=100,"&gt;&gt;100",E516/D516*100),"-")</f>
        <v>-</v>
      </c>
    </row>
    <row r="517" spans="1:6" s="8" customFormat="1" ht="24">
      <c r="A517" s="145" t="s">
        <v>1298</v>
      </c>
      <c r="B517" s="146" t="s">
        <v>1299</v>
      </c>
      <c r="C517" s="335">
        <v>504</v>
      </c>
      <c r="D517" s="149">
        <v>0</v>
      </c>
      <c r="E517" s="149">
        <v>0</v>
      </c>
      <c r="F517" s="148" t="str">
        <f>IF(D517&lt;&gt;0,IF(E517/D517&gt;=100,"&gt;&gt;100",E517/D517*100),"-")</f>
        <v>-</v>
      </c>
    </row>
    <row r="518" spans="1:6" s="8" customFormat="1" ht="12">
      <c r="A518" s="145">
        <v>85</v>
      </c>
      <c r="B518" s="146" t="s">
        <v>1300</v>
      </c>
      <c r="C518" s="335">
        <v>505</v>
      </c>
      <c r="D518" s="147">
        <f>D519+D522+D525+D528</f>
        <v>0</v>
      </c>
      <c r="E518" s="147">
        <f>E519+E522+E525+E528</f>
        <v>0</v>
      </c>
      <c r="F518" s="150" t="str">
        <f>IF(D518&lt;&gt;0,IF(E518/D518&gt;=100,"&gt;&gt;100",E518/D518*100),"-")</f>
        <v>-</v>
      </c>
    </row>
    <row r="519" spans="1:6" s="8" customFormat="1" ht="12">
      <c r="A519" s="145">
        <v>851</v>
      </c>
      <c r="B519" s="146" t="s">
        <v>1301</v>
      </c>
      <c r="C519" s="335">
        <v>506</v>
      </c>
      <c r="D519" s="147">
        <f>SUM(D520:D521)</f>
        <v>0</v>
      </c>
      <c r="E519" s="147">
        <f>SUM(E520:E521)</f>
        <v>0</v>
      </c>
      <c r="F519" s="150" t="str">
        <f>IF(D519&lt;&gt;0,IF(E519/D519&gt;=100,"&gt;&gt;100",E519/D519*100),"-")</f>
        <v>-</v>
      </c>
    </row>
    <row r="520" spans="1:6" s="8" customFormat="1" ht="12">
      <c r="A520" s="145">
        <v>8511</v>
      </c>
      <c r="B520" s="146" t="s">
        <v>1302</v>
      </c>
      <c r="C520" s="335">
        <v>507</v>
      </c>
      <c r="D520" s="149">
        <v>0</v>
      </c>
      <c r="E520" s="149">
        <v>0</v>
      </c>
      <c r="F520" s="148" t="str">
        <f>IF(D520&lt;&gt;0,IF(E520/D520&gt;=100,"&gt;&gt;100",E520/D520*100),"-")</f>
        <v>-</v>
      </c>
    </row>
    <row r="521" spans="1:6" s="8" customFormat="1" ht="12">
      <c r="A521" s="145">
        <v>8512</v>
      </c>
      <c r="B521" s="146" t="s">
        <v>1303</v>
      </c>
      <c r="C521" s="335">
        <v>508</v>
      </c>
      <c r="D521" s="149">
        <v>0</v>
      </c>
      <c r="E521" s="149">
        <v>0</v>
      </c>
      <c r="F521" s="148" t="str">
        <f>IF(D521&lt;&gt;0,IF(E521/D521&gt;=100,"&gt;&gt;100",E521/D521*100),"-")</f>
        <v>-</v>
      </c>
    </row>
    <row r="522" spans="1:6" s="8" customFormat="1" ht="12">
      <c r="A522" s="145">
        <v>852</v>
      </c>
      <c r="B522" s="146" t="s">
        <v>1304</v>
      </c>
      <c r="C522" s="335">
        <v>509</v>
      </c>
      <c r="D522" s="147">
        <f>SUM(D523:D524)</f>
        <v>0</v>
      </c>
      <c r="E522" s="147">
        <f>SUM(E523:E524)</f>
        <v>0</v>
      </c>
      <c r="F522" s="150" t="str">
        <f>IF(D522&lt;&gt;0,IF(E522/D522&gt;=100,"&gt;&gt;100",E522/D522*100),"-")</f>
        <v>-</v>
      </c>
    </row>
    <row r="523" spans="1:6" s="8" customFormat="1" ht="12">
      <c r="A523" s="145">
        <v>8521</v>
      </c>
      <c r="B523" s="146" t="s">
        <v>1305</v>
      </c>
      <c r="C523" s="335">
        <v>510</v>
      </c>
      <c r="D523" s="149">
        <v>0</v>
      </c>
      <c r="E523" s="149">
        <v>0</v>
      </c>
      <c r="F523" s="148" t="str">
        <f>IF(D523&lt;&gt;0,IF(E523/D523&gt;=100,"&gt;&gt;100",E523/D523*100),"-")</f>
        <v>-</v>
      </c>
    </row>
    <row r="524" spans="1:6" s="8" customFormat="1" ht="12">
      <c r="A524" s="145">
        <v>8522</v>
      </c>
      <c r="B524" s="146" t="s">
        <v>1306</v>
      </c>
      <c r="C524" s="335">
        <v>511</v>
      </c>
      <c r="D524" s="149">
        <v>0</v>
      </c>
      <c r="E524" s="149">
        <v>0</v>
      </c>
      <c r="F524" s="148" t="str">
        <f>IF(D524&lt;&gt;0,IF(E524/D524&gt;=100,"&gt;&gt;100",E524/D524*100),"-")</f>
        <v>-</v>
      </c>
    </row>
    <row r="525" spans="1:6" s="8" customFormat="1" ht="12">
      <c r="A525" s="145">
        <v>853</v>
      </c>
      <c r="B525" s="146" t="s">
        <v>1307</v>
      </c>
      <c r="C525" s="335">
        <v>512</v>
      </c>
      <c r="D525" s="147">
        <f>SUM(D526:D527)</f>
        <v>0</v>
      </c>
      <c r="E525" s="147">
        <f>SUM(E526:E527)</f>
        <v>0</v>
      </c>
      <c r="F525" s="150" t="str">
        <f>IF(D525&lt;&gt;0,IF(E525/D525&gt;=100,"&gt;&gt;100",E525/D525*100),"-")</f>
        <v>-</v>
      </c>
    </row>
    <row r="526" spans="1:6" s="8" customFormat="1" ht="12">
      <c r="A526" s="145">
        <v>8531</v>
      </c>
      <c r="B526" s="146" t="s">
        <v>1308</v>
      </c>
      <c r="C526" s="335">
        <v>513</v>
      </c>
      <c r="D526" s="149">
        <v>0</v>
      </c>
      <c r="E526" s="149">
        <v>0</v>
      </c>
      <c r="F526" s="148" t="str">
        <f>IF(D526&lt;&gt;0,IF(E526/D526&gt;=100,"&gt;&gt;100",E526/D526*100),"-")</f>
        <v>-</v>
      </c>
    </row>
    <row r="527" spans="1:6" s="8" customFormat="1" ht="12">
      <c r="A527" s="145">
        <v>8532</v>
      </c>
      <c r="B527" s="146" t="s">
        <v>1309</v>
      </c>
      <c r="C527" s="335">
        <v>514</v>
      </c>
      <c r="D527" s="149">
        <v>0</v>
      </c>
      <c r="E527" s="149">
        <v>0</v>
      </c>
      <c r="F527" s="148" t="str">
        <f>IF(D527&lt;&gt;0,IF(E527/D527&gt;=100,"&gt;&gt;100",E527/D527*100),"-")</f>
        <v>-</v>
      </c>
    </row>
    <row r="528" spans="1:6" s="8" customFormat="1" ht="12">
      <c r="A528" s="145">
        <v>854</v>
      </c>
      <c r="B528" s="146" t="s">
        <v>1310</v>
      </c>
      <c r="C528" s="335">
        <v>515</v>
      </c>
      <c r="D528" s="147">
        <f>SUM(D529:D530)</f>
        <v>0</v>
      </c>
      <c r="E528" s="147">
        <f>SUM(E529:E530)</f>
        <v>0</v>
      </c>
      <c r="F528" s="150" t="str">
        <f>IF(D528&lt;&gt;0,IF(E528/D528&gt;=100,"&gt;&gt;100",E528/D528*100),"-")</f>
        <v>-</v>
      </c>
    </row>
    <row r="529" spans="1:6" s="8" customFormat="1" ht="12">
      <c r="A529" s="145">
        <v>8541</v>
      </c>
      <c r="B529" s="146" t="s">
        <v>1311</v>
      </c>
      <c r="C529" s="335">
        <v>516</v>
      </c>
      <c r="D529" s="149">
        <v>0</v>
      </c>
      <c r="E529" s="149">
        <v>0</v>
      </c>
      <c r="F529" s="148" t="str">
        <f>IF(D529&lt;&gt;0,IF(E529/D529&gt;=100,"&gt;&gt;100",E529/D529*100),"-")</f>
        <v>-</v>
      </c>
    </row>
    <row r="530" spans="1:6" s="8" customFormat="1" ht="12">
      <c r="A530" s="145">
        <v>8542</v>
      </c>
      <c r="B530" s="146" t="s">
        <v>1312</v>
      </c>
      <c r="C530" s="335">
        <v>517</v>
      </c>
      <c r="D530" s="149">
        <v>0</v>
      </c>
      <c r="E530" s="149">
        <v>0</v>
      </c>
      <c r="F530" s="148" t="str">
        <f>IF(D530&lt;&gt;0,IF(E530/D530&gt;=100,"&gt;&gt;100",E530/D530*100),"-")</f>
        <v>-</v>
      </c>
    </row>
    <row r="531" spans="1:6" s="8" customFormat="1" ht="12">
      <c r="A531" s="145">
        <v>5</v>
      </c>
      <c r="B531" s="146" t="s">
        <v>1313</v>
      </c>
      <c r="C531" s="335">
        <v>518</v>
      </c>
      <c r="D531" s="147">
        <f>D532+D570+D583+D596+D628</f>
        <v>7082451</v>
      </c>
      <c r="E531" s="147">
        <f>E532+E570+E583+E596+E628</f>
        <v>5552068</v>
      </c>
      <c r="F531" s="150">
        <f>IF(D531&lt;&gt;0,IF(E531/D531&gt;=100,"&gt;&gt;100",E531/D531*100),"-")</f>
        <v>78.391901334721553</v>
      </c>
    </row>
    <row r="532" spans="1:6" s="8" customFormat="1" ht="12">
      <c r="A532" s="145">
        <v>51</v>
      </c>
      <c r="B532" s="146" t="s">
        <v>1314</v>
      </c>
      <c r="C532" s="335">
        <v>519</v>
      </c>
      <c r="D532" s="147">
        <f>D533+D538+D541+D545+D546+D553+D558+D566</f>
        <v>0</v>
      </c>
      <c r="E532" s="147">
        <f>E533+E538+E541+E545+E546+E553+E558+E566</f>
        <v>0</v>
      </c>
      <c r="F532" s="150" t="str">
        <f>IF(D532&lt;&gt;0,IF(E532/D532&gt;=100,"&gt;&gt;100",E532/D532*100),"-")</f>
        <v>-</v>
      </c>
    </row>
    <row r="533" spans="1:6" s="8" customFormat="1" ht="24">
      <c r="A533" s="145">
        <v>511</v>
      </c>
      <c r="B533" s="146" t="s">
        <v>1315</v>
      </c>
      <c r="C533" s="335">
        <v>520</v>
      </c>
      <c r="D533" s="147">
        <f>SUM(D534:D537)</f>
        <v>0</v>
      </c>
      <c r="E533" s="147">
        <f>SUM(E534:E537)</f>
        <v>0</v>
      </c>
      <c r="F533" s="150" t="str">
        <f>IF(D533&lt;&gt;0,IF(E533/D533&gt;=100,"&gt;&gt;100",E533/D533*100),"-")</f>
        <v>-</v>
      </c>
    </row>
    <row r="534" spans="1:6" s="8" customFormat="1" ht="12">
      <c r="A534" s="145">
        <v>5113</v>
      </c>
      <c r="B534" s="146" t="s">
        <v>1316</v>
      </c>
      <c r="C534" s="335">
        <v>521</v>
      </c>
      <c r="D534" s="149">
        <v>0</v>
      </c>
      <c r="E534" s="149">
        <v>0</v>
      </c>
      <c r="F534" s="148" t="str">
        <f>IF(D534&lt;&gt;0,IF(E534/D534&gt;=100,"&gt;&gt;100",E534/D534*100),"-")</f>
        <v>-</v>
      </c>
    </row>
    <row r="535" spans="1:6" s="8" customFormat="1" ht="12">
      <c r="A535" s="145">
        <v>5114</v>
      </c>
      <c r="B535" s="146" t="s">
        <v>1317</v>
      </c>
      <c r="C535" s="335">
        <v>522</v>
      </c>
      <c r="D535" s="149">
        <v>0</v>
      </c>
      <c r="E535" s="149">
        <v>0</v>
      </c>
      <c r="F535" s="148" t="str">
        <f>IF(D535&lt;&gt;0,IF(E535/D535&gt;=100,"&gt;&gt;100",E535/D535*100),"-")</f>
        <v>-</v>
      </c>
    </row>
    <row r="536" spans="1:6" s="8" customFormat="1" ht="12">
      <c r="A536" s="145">
        <v>5115</v>
      </c>
      <c r="B536" s="146" t="s">
        <v>1318</v>
      </c>
      <c r="C536" s="335">
        <v>523</v>
      </c>
      <c r="D536" s="149">
        <v>0</v>
      </c>
      <c r="E536" s="149">
        <v>0</v>
      </c>
      <c r="F536" s="148" t="str">
        <f>IF(D536&lt;&gt;0,IF(E536/D536&gt;=100,"&gt;&gt;100",E536/D536*100),"-")</f>
        <v>-</v>
      </c>
    </row>
    <row r="537" spans="1:6" s="8" customFormat="1" ht="12">
      <c r="A537" s="145">
        <v>5116</v>
      </c>
      <c r="B537" s="146" t="s">
        <v>1319</v>
      </c>
      <c r="C537" s="335">
        <v>524</v>
      </c>
      <c r="D537" s="149">
        <v>0</v>
      </c>
      <c r="E537" s="149">
        <v>0</v>
      </c>
      <c r="F537" s="148" t="str">
        <f>IF(D537&lt;&gt;0,IF(E537/D537&gt;=100,"&gt;&gt;100",E537/D537*100),"-")</f>
        <v>-</v>
      </c>
    </row>
    <row r="538" spans="1:6" s="8" customFormat="1" ht="12">
      <c r="A538" s="145">
        <v>512</v>
      </c>
      <c r="B538" s="151" t="s">
        <v>1320</v>
      </c>
      <c r="C538" s="335">
        <v>525</v>
      </c>
      <c r="D538" s="147">
        <f>SUM(D539:D540)</f>
        <v>0</v>
      </c>
      <c r="E538" s="147">
        <f>SUM(E539:E540)</f>
        <v>0</v>
      </c>
      <c r="F538" s="150" t="str">
        <f>IF(D538&lt;&gt;0,IF(E538/D538&gt;=100,"&gt;&gt;100",E538/D538*100),"-")</f>
        <v>-</v>
      </c>
    </row>
    <row r="539" spans="1:6" s="8" customFormat="1" ht="12">
      <c r="A539" s="145">
        <v>5121</v>
      </c>
      <c r="B539" s="146" t="s">
        <v>1321</v>
      </c>
      <c r="C539" s="335">
        <v>526</v>
      </c>
      <c r="D539" s="149">
        <v>0</v>
      </c>
      <c r="E539" s="149">
        <v>0</v>
      </c>
      <c r="F539" s="148" t="str">
        <f>IF(D539&lt;&gt;0,IF(E539/D539&gt;=100,"&gt;&gt;100",E539/D539*100),"-")</f>
        <v>-</v>
      </c>
    </row>
    <row r="540" spans="1:6" s="8" customFormat="1" ht="12">
      <c r="A540" s="145">
        <v>5122</v>
      </c>
      <c r="B540" s="146" t="s">
        <v>1322</v>
      </c>
      <c r="C540" s="335">
        <v>527</v>
      </c>
      <c r="D540" s="149">
        <v>0</v>
      </c>
      <c r="E540" s="149">
        <v>0</v>
      </c>
      <c r="F540" s="148" t="str">
        <f>IF(D540&lt;&gt;0,IF(E540/D540&gt;=100,"&gt;&gt;100",E540/D540*100),"-")</f>
        <v>-</v>
      </c>
    </row>
    <row r="541" spans="1:6" s="8" customFormat="1" ht="24">
      <c r="A541" s="145">
        <v>513</v>
      </c>
      <c r="B541" s="146" t="s">
        <v>1323</v>
      </c>
      <c r="C541" s="335">
        <v>528</v>
      </c>
      <c r="D541" s="147">
        <f>SUM(D542:D544)</f>
        <v>0</v>
      </c>
      <c r="E541" s="147">
        <f>SUM(E542:E544)</f>
        <v>0</v>
      </c>
      <c r="F541" s="150" t="str">
        <f>IF(D541&lt;&gt;0,IF(E541/D541&gt;=100,"&gt;&gt;100",E541/D541*100),"-")</f>
        <v>-</v>
      </c>
    </row>
    <row r="542" spans="1:6" s="8" customFormat="1" ht="12">
      <c r="A542" s="145">
        <v>5132</v>
      </c>
      <c r="B542" s="146" t="s">
        <v>1324</v>
      </c>
      <c r="C542" s="335">
        <v>529</v>
      </c>
      <c r="D542" s="149">
        <v>0</v>
      </c>
      <c r="E542" s="149">
        <v>0</v>
      </c>
      <c r="F542" s="148" t="str">
        <f>IF(D542&lt;&gt;0,IF(E542/D542&gt;=100,"&gt;&gt;100",E542/D542*100),"-")</f>
        <v>-</v>
      </c>
    </row>
    <row r="543" spans="1:6" s="8" customFormat="1" ht="12">
      <c r="A543" s="158">
        <v>5133</v>
      </c>
      <c r="B543" s="146" t="s">
        <v>1325</v>
      </c>
      <c r="C543" s="335">
        <v>530</v>
      </c>
      <c r="D543" s="149">
        <v>0</v>
      </c>
      <c r="E543" s="149">
        <v>0</v>
      </c>
      <c r="F543" s="148" t="str">
        <f>IF(D543&lt;&gt;0,IF(E543/D543&gt;=100,"&gt;&gt;100",E543/D543*100),"-")</f>
        <v>-</v>
      </c>
    </row>
    <row r="544" spans="1:6" s="8" customFormat="1" ht="12">
      <c r="A544" s="158">
        <v>5134</v>
      </c>
      <c r="B544" s="146" t="s">
        <v>1326</v>
      </c>
      <c r="C544" s="335">
        <v>531</v>
      </c>
      <c r="D544" s="149">
        <v>0</v>
      </c>
      <c r="E544" s="149">
        <v>0</v>
      </c>
      <c r="F544" s="148" t="str">
        <f>IF(D544&lt;&gt;0,IF(E544/D544&gt;=100,"&gt;&gt;100",E544/D544*100),"-")</f>
        <v>-</v>
      </c>
    </row>
    <row r="545" spans="1:6" s="8" customFormat="1" ht="12">
      <c r="A545" s="145">
        <v>514</v>
      </c>
      <c r="B545" s="151" t="s">
        <v>1327</v>
      </c>
      <c r="C545" s="335">
        <v>532</v>
      </c>
      <c r="D545" s="149">
        <v>0</v>
      </c>
      <c r="E545" s="149">
        <v>0</v>
      </c>
      <c r="F545" s="148" t="str">
        <f>IF(D545&lt;&gt;0,IF(E545/D545&gt;=100,"&gt;&gt;100",E545/D545*100),"-")</f>
        <v>-</v>
      </c>
    </row>
    <row r="546" spans="1:6" s="8" customFormat="1" ht="24">
      <c r="A546" s="145">
        <v>515</v>
      </c>
      <c r="B546" s="146" t="s">
        <v>1328</v>
      </c>
      <c r="C546" s="335">
        <v>533</v>
      </c>
      <c r="D546" s="147">
        <f>SUM(D547:D552)</f>
        <v>0</v>
      </c>
      <c r="E546" s="147">
        <f>SUM(E547:E552)</f>
        <v>0</v>
      </c>
      <c r="F546" s="150" t="str">
        <f>IF(D546&lt;&gt;0,IF(E546/D546&gt;=100,"&gt;&gt;100",E546/D546*100),"-")</f>
        <v>-</v>
      </c>
    </row>
    <row r="547" spans="1:6" s="8" customFormat="1" ht="12">
      <c r="A547" s="145">
        <v>5153</v>
      </c>
      <c r="B547" s="146" t="s">
        <v>1329</v>
      </c>
      <c r="C547" s="335">
        <v>534</v>
      </c>
      <c r="D547" s="149">
        <v>0</v>
      </c>
      <c r="E547" s="149">
        <v>0</v>
      </c>
      <c r="F547" s="148" t="str">
        <f>IF(D547&lt;&gt;0,IF(E547/D547&gt;=100,"&gt;&gt;100",E547/D547*100),"-")</f>
        <v>-</v>
      </c>
    </row>
    <row r="548" spans="1:6" s="8" customFormat="1" ht="12">
      <c r="A548" s="145">
        <v>5154</v>
      </c>
      <c r="B548" s="146" t="s">
        <v>1330</v>
      </c>
      <c r="C548" s="335">
        <v>535</v>
      </c>
      <c r="D548" s="149">
        <v>0</v>
      </c>
      <c r="E548" s="149">
        <v>0</v>
      </c>
      <c r="F548" s="148" t="str">
        <f>IF(D548&lt;&gt;0,IF(E548/D548&gt;=100,"&gt;&gt;100",E548/D548*100),"-")</f>
        <v>-</v>
      </c>
    </row>
    <row r="549" spans="1:6" s="8" customFormat="1" ht="12">
      <c r="A549" s="145">
        <v>5155</v>
      </c>
      <c r="B549" s="146" t="s">
        <v>1331</v>
      </c>
      <c r="C549" s="335">
        <v>536</v>
      </c>
      <c r="D549" s="149">
        <v>0</v>
      </c>
      <c r="E549" s="149">
        <v>0</v>
      </c>
      <c r="F549" s="148" t="str">
        <f>IF(D549&lt;&gt;0,IF(E549/D549&gt;=100,"&gt;&gt;100",E549/D549*100),"-")</f>
        <v>-</v>
      </c>
    </row>
    <row r="550" spans="1:6" s="8" customFormat="1" ht="12">
      <c r="A550" s="145">
        <v>5156</v>
      </c>
      <c r="B550" s="146" t="s">
        <v>1332</v>
      </c>
      <c r="C550" s="335">
        <v>537</v>
      </c>
      <c r="D550" s="149">
        <v>0</v>
      </c>
      <c r="E550" s="149">
        <v>0</v>
      </c>
      <c r="F550" s="148" t="str">
        <f>IF(D550&lt;&gt;0,IF(E550/D550&gt;=100,"&gt;&gt;100",E550/D550*100),"-")</f>
        <v>-</v>
      </c>
    </row>
    <row r="551" spans="1:6" s="8" customFormat="1" ht="12">
      <c r="A551" s="145">
        <v>5157</v>
      </c>
      <c r="B551" s="146" t="s">
        <v>1333</v>
      </c>
      <c r="C551" s="335">
        <v>538</v>
      </c>
      <c r="D551" s="149">
        <v>0</v>
      </c>
      <c r="E551" s="149">
        <v>0</v>
      </c>
      <c r="F551" s="148" t="str">
        <f t="shared" si="9" ref="F551:F614">IF(D551&lt;&gt;0,IF(E551/D551&gt;=100,"&gt;&gt;100",E551/D551*100),"-")</f>
        <v>-</v>
      </c>
    </row>
    <row r="552" spans="1:6" s="8" customFormat="1" ht="12">
      <c r="A552" s="145">
        <v>5158</v>
      </c>
      <c r="B552" s="146" t="s">
        <v>1334</v>
      </c>
      <c r="C552" s="335">
        <v>539</v>
      </c>
      <c r="D552" s="149">
        <v>0</v>
      </c>
      <c r="E552" s="149">
        <v>0</v>
      </c>
      <c r="F552" s="148" t="str">
        <f>IF(D552&lt;&gt;0,IF(E552/D552&gt;=100,"&gt;&gt;100",E552/D552*100),"-")</f>
        <v>-</v>
      </c>
    </row>
    <row r="553" spans="1:6" s="8" customFormat="1" ht="12">
      <c r="A553" s="145">
        <v>516</v>
      </c>
      <c r="B553" s="151" t="s">
        <v>1335</v>
      </c>
      <c r="C553" s="335">
        <v>540</v>
      </c>
      <c r="D553" s="147">
        <f>SUM(D554:D557)</f>
        <v>0</v>
      </c>
      <c r="E553" s="147">
        <f>SUM(E554:E557)</f>
        <v>0</v>
      </c>
      <c r="F553" s="150" t="str">
        <f>IF(D553&lt;&gt;0,IF(E553/D553&gt;=100,"&gt;&gt;100",E553/D553*100),"-")</f>
        <v>-</v>
      </c>
    </row>
    <row r="554" spans="1:6" s="8" customFormat="1" ht="12">
      <c r="A554" s="145">
        <v>5163</v>
      </c>
      <c r="B554" s="146" t="s">
        <v>1336</v>
      </c>
      <c r="C554" s="335">
        <v>541</v>
      </c>
      <c r="D554" s="149">
        <v>0</v>
      </c>
      <c r="E554" s="149">
        <v>0</v>
      </c>
      <c r="F554" s="148" t="str">
        <f>IF(D554&lt;&gt;0,IF(E554/D554&gt;=100,"&gt;&gt;100",E554/D554*100),"-")</f>
        <v>-</v>
      </c>
    </row>
    <row r="555" spans="1:6" s="8" customFormat="1" ht="12">
      <c r="A555" s="145">
        <v>5164</v>
      </c>
      <c r="B555" s="146" t="s">
        <v>1337</v>
      </c>
      <c r="C555" s="335">
        <v>542</v>
      </c>
      <c r="D555" s="149">
        <v>0</v>
      </c>
      <c r="E555" s="149">
        <v>0</v>
      </c>
      <c r="F555" s="148" t="str">
        <f>IF(D555&lt;&gt;0,IF(E555/D555&gt;=100,"&gt;&gt;100",E555/D555*100),"-")</f>
        <v>-</v>
      </c>
    </row>
    <row r="556" spans="1:6" s="8" customFormat="1" ht="12">
      <c r="A556" s="145">
        <v>5165</v>
      </c>
      <c r="B556" s="146" t="s">
        <v>1338</v>
      </c>
      <c r="C556" s="335">
        <v>543</v>
      </c>
      <c r="D556" s="149">
        <v>0</v>
      </c>
      <c r="E556" s="149">
        <v>0</v>
      </c>
      <c r="F556" s="148" t="str">
        <f>IF(D556&lt;&gt;0,IF(E556/D556&gt;=100,"&gt;&gt;100",E556/D556*100),"-")</f>
        <v>-</v>
      </c>
    </row>
    <row r="557" spans="1:6" s="8" customFormat="1" ht="12">
      <c r="A557" s="145">
        <v>5166</v>
      </c>
      <c r="B557" s="146" t="s">
        <v>1339</v>
      </c>
      <c r="C557" s="335">
        <v>544</v>
      </c>
      <c r="D557" s="149">
        <v>0</v>
      </c>
      <c r="E557" s="149">
        <v>0</v>
      </c>
      <c r="F557" s="148" t="str">
        <f>IF(D557&lt;&gt;0,IF(E557/D557&gt;=100,"&gt;&gt;100",E557/D557*100),"-")</f>
        <v>-</v>
      </c>
    </row>
    <row r="558" spans="1:6" s="8" customFormat="1" ht="12">
      <c r="A558" s="145">
        <v>517</v>
      </c>
      <c r="B558" s="146" t="s">
        <v>1340</v>
      </c>
      <c r="C558" s="335">
        <v>545</v>
      </c>
      <c r="D558" s="147">
        <f>SUM(D559:D565)</f>
        <v>0</v>
      </c>
      <c r="E558" s="147">
        <f>SUM(E559:E565)</f>
        <v>0</v>
      </c>
      <c r="F558" s="150" t="str">
        <f>IF(D558&lt;&gt;0,IF(E558/D558&gt;=100,"&gt;&gt;100",E558/D558*100),"-")</f>
        <v>-</v>
      </c>
    </row>
    <row r="559" spans="1:6" s="8" customFormat="1" ht="12">
      <c r="A559" s="145">
        <v>5171</v>
      </c>
      <c r="B559" s="146" t="s">
        <v>1341</v>
      </c>
      <c r="C559" s="335">
        <v>546</v>
      </c>
      <c r="D559" s="149">
        <v>0</v>
      </c>
      <c r="E559" s="149">
        <v>0</v>
      </c>
      <c r="F559" s="148" t="str">
        <f>IF(D559&lt;&gt;0,IF(E559/D559&gt;=100,"&gt;&gt;100",E559/D559*100),"-")</f>
        <v>-</v>
      </c>
    </row>
    <row r="560" spans="1:6" s="8" customFormat="1" ht="12">
      <c r="A560" s="145">
        <v>5172</v>
      </c>
      <c r="B560" s="146" t="s">
        <v>1342</v>
      </c>
      <c r="C560" s="335">
        <v>547</v>
      </c>
      <c r="D560" s="149">
        <v>0</v>
      </c>
      <c r="E560" s="149">
        <v>0</v>
      </c>
      <c r="F560" s="148" t="str">
        <f>IF(D560&lt;&gt;0,IF(E560/D560&gt;=100,"&gt;&gt;100",E560/D560*100),"-")</f>
        <v>-</v>
      </c>
    </row>
    <row r="561" spans="1:6" s="8" customFormat="1" ht="12">
      <c r="A561" s="145">
        <v>5173</v>
      </c>
      <c r="B561" s="146" t="s">
        <v>1343</v>
      </c>
      <c r="C561" s="335">
        <v>548</v>
      </c>
      <c r="D561" s="149">
        <v>0</v>
      </c>
      <c r="E561" s="149">
        <v>0</v>
      </c>
      <c r="F561" s="148" t="str">
        <f>IF(D561&lt;&gt;0,IF(E561/D561&gt;=100,"&gt;&gt;100",E561/D561*100),"-")</f>
        <v>-</v>
      </c>
    </row>
    <row r="562" spans="1:6" s="8" customFormat="1" ht="12">
      <c r="A562" s="145">
        <v>5174</v>
      </c>
      <c r="B562" s="146" t="s">
        <v>1344</v>
      </c>
      <c r="C562" s="335">
        <v>549</v>
      </c>
      <c r="D562" s="149">
        <v>0</v>
      </c>
      <c r="E562" s="149">
        <v>0</v>
      </c>
      <c r="F562" s="148" t="str">
        <f>IF(D562&lt;&gt;0,IF(E562/D562&gt;=100,"&gt;&gt;100",E562/D562*100),"-")</f>
        <v>-</v>
      </c>
    </row>
    <row r="563" spans="1:6" s="8" customFormat="1" ht="12">
      <c r="A563" s="145">
        <v>5175</v>
      </c>
      <c r="B563" s="146" t="s">
        <v>1345</v>
      </c>
      <c r="C563" s="335">
        <v>550</v>
      </c>
      <c r="D563" s="149">
        <v>0</v>
      </c>
      <c r="E563" s="149">
        <v>0</v>
      </c>
      <c r="F563" s="148" t="str">
        <f>IF(D563&lt;&gt;0,IF(E563/D563&gt;=100,"&gt;&gt;100",E563/D563*100),"-")</f>
        <v>-</v>
      </c>
    </row>
    <row r="564" spans="1:6" s="8" customFormat="1" ht="12">
      <c r="A564" s="145">
        <v>5176</v>
      </c>
      <c r="B564" s="146" t="s">
        <v>1346</v>
      </c>
      <c r="C564" s="335">
        <v>551</v>
      </c>
      <c r="D564" s="149">
        <v>0</v>
      </c>
      <c r="E564" s="149">
        <v>0</v>
      </c>
      <c r="F564" s="148" t="str">
        <f>IF(D564&lt;&gt;0,IF(E564/D564&gt;=100,"&gt;&gt;100",E564/D564*100),"-")</f>
        <v>-</v>
      </c>
    </row>
    <row r="565" spans="1:6" s="8" customFormat="1" ht="12">
      <c r="A565" s="145">
        <v>5177</v>
      </c>
      <c r="B565" s="151" t="s">
        <v>1347</v>
      </c>
      <c r="C565" s="335">
        <v>552</v>
      </c>
      <c r="D565" s="149">
        <v>0</v>
      </c>
      <c r="E565" s="149">
        <v>0</v>
      </c>
      <c r="F565" s="148" t="str">
        <f>IF(D565&lt;&gt;0,IF(E565/D565&gt;=100,"&gt;&gt;100",E565/D565*100),"-")</f>
        <v>-</v>
      </c>
    </row>
    <row r="566" spans="1:6" s="8" customFormat="1" ht="12">
      <c r="A566" s="145" t="s">
        <v>1348</v>
      </c>
      <c r="B566" s="146" t="s">
        <v>1349</v>
      </c>
      <c r="C566" s="335">
        <v>553</v>
      </c>
      <c r="D566" s="147">
        <f>SUM(D567:D569)</f>
        <v>0</v>
      </c>
      <c r="E566" s="147">
        <f>SUM(E567:E569)</f>
        <v>0</v>
      </c>
      <c r="F566" s="150" t="str">
        <f>IF(D566&lt;&gt;0,IF(E566/D566&gt;=100,"&gt;&gt;100",E566/D566*100),"-")</f>
        <v>-</v>
      </c>
    </row>
    <row r="567" spans="1:6" s="8" customFormat="1" ht="12">
      <c r="A567" s="145" t="s">
        <v>1350</v>
      </c>
      <c r="B567" s="146" t="s">
        <v>1351</v>
      </c>
      <c r="C567" s="335">
        <v>554</v>
      </c>
      <c r="D567" s="149">
        <v>0</v>
      </c>
      <c r="E567" s="149">
        <v>0</v>
      </c>
      <c r="F567" s="148" t="str">
        <f>IF(D567&lt;&gt;0,IF(E567/D567&gt;=100,"&gt;&gt;100",E567/D567*100),"-")</f>
        <v>-</v>
      </c>
    </row>
    <row r="568" spans="1:6" s="8" customFormat="1" ht="12">
      <c r="A568" s="145" t="s">
        <v>1352</v>
      </c>
      <c r="B568" s="146" t="s">
        <v>1353</v>
      </c>
      <c r="C568" s="335">
        <v>555</v>
      </c>
      <c r="D568" s="149">
        <v>0</v>
      </c>
      <c r="E568" s="149">
        <v>0</v>
      </c>
      <c r="F568" s="148" t="str">
        <f>IF(D568&lt;&gt;0,IF(E568/D568&gt;=100,"&gt;&gt;100",E568/D568*100),"-")</f>
        <v>-</v>
      </c>
    </row>
    <row r="569" spans="1:6" s="8" customFormat="1" ht="12">
      <c r="A569" s="145" t="s">
        <v>1354</v>
      </c>
      <c r="B569" s="146" t="s">
        <v>1355</v>
      </c>
      <c r="C569" s="335">
        <v>556</v>
      </c>
      <c r="D569" s="149">
        <v>0</v>
      </c>
      <c r="E569" s="149">
        <v>0</v>
      </c>
      <c r="F569" s="148" t="str">
        <f>IF(D569&lt;&gt;0,IF(E569/D569&gt;=100,"&gt;&gt;100",E569/D569*100),"-")</f>
        <v>-</v>
      </c>
    </row>
    <row r="570" spans="1:6" s="8" customFormat="1" ht="12">
      <c r="A570" s="145">
        <v>52</v>
      </c>
      <c r="B570" s="146" t="s">
        <v>1356</v>
      </c>
      <c r="C570" s="335">
        <v>557</v>
      </c>
      <c r="D570" s="147">
        <f>D571+D574+D577+D580</f>
        <v>0</v>
      </c>
      <c r="E570" s="147">
        <f>E571+E574+E577+E580</f>
        <v>0</v>
      </c>
      <c r="F570" s="150" t="str">
        <f>IF(D570&lt;&gt;0,IF(E570/D570&gt;=100,"&gt;&gt;100",E570/D570*100),"-")</f>
        <v>-</v>
      </c>
    </row>
    <row r="571" spans="1:6" s="8" customFormat="1" ht="12">
      <c r="A571" s="145">
        <v>521</v>
      </c>
      <c r="B571" s="146" t="s">
        <v>1357</v>
      </c>
      <c r="C571" s="335">
        <v>558</v>
      </c>
      <c r="D571" s="147">
        <f>SUM(D572:D573)</f>
        <v>0</v>
      </c>
      <c r="E571" s="147">
        <f>SUM(E572:E573)</f>
        <v>0</v>
      </c>
      <c r="F571" s="150" t="str">
        <f>IF(D571&lt;&gt;0,IF(E571/D571&gt;=100,"&gt;&gt;100",E571/D571*100),"-")</f>
        <v>-</v>
      </c>
    </row>
    <row r="572" spans="1:6" s="8" customFormat="1" ht="12">
      <c r="A572" s="145">
        <v>5211</v>
      </c>
      <c r="B572" s="146" t="s">
        <v>1358</v>
      </c>
      <c r="C572" s="335">
        <v>559</v>
      </c>
      <c r="D572" s="149">
        <v>0</v>
      </c>
      <c r="E572" s="149">
        <v>0</v>
      </c>
      <c r="F572" s="148" t="str">
        <f>IF(D572&lt;&gt;0,IF(E572/D572&gt;=100,"&gt;&gt;100",E572/D572*100),"-")</f>
        <v>-</v>
      </c>
    </row>
    <row r="573" spans="1:6" s="8" customFormat="1" ht="12">
      <c r="A573" s="145">
        <v>5212</v>
      </c>
      <c r="B573" s="146" t="s">
        <v>1359</v>
      </c>
      <c r="C573" s="335">
        <v>560</v>
      </c>
      <c r="D573" s="149">
        <v>0</v>
      </c>
      <c r="E573" s="149">
        <v>0</v>
      </c>
      <c r="F573" s="148" t="str">
        <f>IF(D573&lt;&gt;0,IF(E573/D573&gt;=100,"&gt;&gt;100",E573/D573*100),"-")</f>
        <v>-</v>
      </c>
    </row>
    <row r="574" spans="1:6" s="8" customFormat="1" ht="12">
      <c r="A574" s="145">
        <v>522</v>
      </c>
      <c r="B574" s="146" t="s">
        <v>1360</v>
      </c>
      <c r="C574" s="335">
        <v>561</v>
      </c>
      <c r="D574" s="147">
        <f>SUM(D575:D576)</f>
        <v>0</v>
      </c>
      <c r="E574" s="147">
        <f>SUM(E575:E576)</f>
        <v>0</v>
      </c>
      <c r="F574" s="150" t="str">
        <f>IF(D574&lt;&gt;0,IF(E574/D574&gt;=100,"&gt;&gt;100",E574/D574*100),"-")</f>
        <v>-</v>
      </c>
    </row>
    <row r="575" spans="1:6" s="8" customFormat="1" ht="12">
      <c r="A575" s="145">
        <v>5221</v>
      </c>
      <c r="B575" s="146" t="s">
        <v>1248</v>
      </c>
      <c r="C575" s="335">
        <v>562</v>
      </c>
      <c r="D575" s="149">
        <v>0</v>
      </c>
      <c r="E575" s="149">
        <v>0</v>
      </c>
      <c r="F575" s="148" t="str">
        <f>IF(D575&lt;&gt;0,IF(E575/D575&gt;=100,"&gt;&gt;100",E575/D575*100),"-")</f>
        <v>-</v>
      </c>
    </row>
    <row r="576" spans="1:6" s="8" customFormat="1" ht="12">
      <c r="A576" s="145">
        <v>5222</v>
      </c>
      <c r="B576" s="146" t="s">
        <v>1249</v>
      </c>
      <c r="C576" s="335">
        <v>563</v>
      </c>
      <c r="D576" s="149">
        <v>0</v>
      </c>
      <c r="E576" s="149">
        <v>0</v>
      </c>
      <c r="F576" s="148" t="str">
        <f>IF(D576&lt;&gt;0,IF(E576/D576&gt;=100,"&gt;&gt;100",E576/D576*100),"-")</f>
        <v>-</v>
      </c>
    </row>
    <row r="577" spans="1:6" s="8" customFormat="1" ht="12">
      <c r="A577" s="145">
        <v>523</v>
      </c>
      <c r="B577" s="146" t="s">
        <v>1361</v>
      </c>
      <c r="C577" s="335">
        <v>564</v>
      </c>
      <c r="D577" s="147">
        <f>SUM(D578:D579)</f>
        <v>0</v>
      </c>
      <c r="E577" s="147">
        <f>SUM(E578:E579)</f>
        <v>0</v>
      </c>
      <c r="F577" s="148" t="str">
        <f>IF(D577&lt;&gt;0,IF(E577/D577&gt;=100,"&gt;&gt;100",E577/D577*100),"-")</f>
        <v>-</v>
      </c>
    </row>
    <row r="578" spans="1:6" s="8" customFormat="1" ht="12">
      <c r="A578" s="145">
        <v>5231</v>
      </c>
      <c r="B578" s="146" t="s">
        <v>1251</v>
      </c>
      <c r="C578" s="335">
        <v>565</v>
      </c>
      <c r="D578" s="149">
        <v>0</v>
      </c>
      <c r="E578" s="149">
        <v>0</v>
      </c>
      <c r="F578" s="148" t="str">
        <f>IF(D578&lt;&gt;0,IF(E578/D578&gt;=100,"&gt;&gt;100",E578/D578*100),"-")</f>
        <v>-</v>
      </c>
    </row>
    <row r="579" spans="1:6" s="8" customFormat="1" ht="12">
      <c r="A579" s="145">
        <v>5232</v>
      </c>
      <c r="B579" s="146" t="s">
        <v>1252</v>
      </c>
      <c r="C579" s="335">
        <v>566</v>
      </c>
      <c r="D579" s="149">
        <v>0</v>
      </c>
      <c r="E579" s="149">
        <v>0</v>
      </c>
      <c r="F579" s="148" t="str">
        <f>IF(D579&lt;&gt;0,IF(E579/D579&gt;=100,"&gt;&gt;100",E579/D579*100),"-")</f>
        <v>-</v>
      </c>
    </row>
    <row r="580" spans="1:6" s="8" customFormat="1" ht="12">
      <c r="A580" s="145">
        <v>524</v>
      </c>
      <c r="B580" s="146" t="s">
        <v>1362</v>
      </c>
      <c r="C580" s="335">
        <v>567</v>
      </c>
      <c r="D580" s="147">
        <f>SUM(D581:D582)</f>
        <v>0</v>
      </c>
      <c r="E580" s="147">
        <f>SUM(E581:E582)</f>
        <v>0</v>
      </c>
      <c r="F580" s="148" t="str">
        <f>IF(D580&lt;&gt;0,IF(E580/D580&gt;=100,"&gt;&gt;100",E580/D580*100),"-")</f>
        <v>-</v>
      </c>
    </row>
    <row r="581" spans="1:6" s="8" customFormat="1" ht="12">
      <c r="A581" s="158">
        <v>5241</v>
      </c>
      <c r="B581" s="146" t="s">
        <v>1363</v>
      </c>
      <c r="C581" s="335">
        <v>568</v>
      </c>
      <c r="D581" s="149">
        <v>0</v>
      </c>
      <c r="E581" s="149">
        <v>0</v>
      </c>
      <c r="F581" s="148" t="str">
        <f>IF(D581&lt;&gt;0,IF(E581/D581&gt;=100,"&gt;&gt;100",E581/D581*100),"-")</f>
        <v>-</v>
      </c>
    </row>
    <row r="582" spans="1:6" s="8" customFormat="1" ht="12">
      <c r="A582" s="158">
        <v>5242</v>
      </c>
      <c r="B582" s="146" t="s">
        <v>1312</v>
      </c>
      <c r="C582" s="335">
        <v>569</v>
      </c>
      <c r="D582" s="149">
        <v>0</v>
      </c>
      <c r="E582" s="149">
        <v>0</v>
      </c>
      <c r="F582" s="148" t="str">
        <f>IF(D582&lt;&gt;0,IF(E582/D582&gt;=100,"&gt;&gt;100",E582/D582*100),"-")</f>
        <v>-</v>
      </c>
    </row>
    <row r="583" spans="1:6" s="8" customFormat="1" ht="12">
      <c r="A583" s="145">
        <v>53</v>
      </c>
      <c r="B583" s="146" t="s">
        <v>1364</v>
      </c>
      <c r="C583" s="335">
        <v>570</v>
      </c>
      <c r="D583" s="147">
        <f>D584+D588+D590+D593</f>
        <v>0</v>
      </c>
      <c r="E583" s="147">
        <f>E584+E588+E590+E593</f>
        <v>0</v>
      </c>
      <c r="F583" s="148" t="str">
        <f>IF(D583&lt;&gt;0,IF(E583/D583&gt;=100,"&gt;&gt;100",E583/D583*100),"-")</f>
        <v>-</v>
      </c>
    </row>
    <row r="584" spans="1:6" s="8" customFormat="1" ht="24">
      <c r="A584" s="145">
        <v>531</v>
      </c>
      <c r="B584" s="152" t="s">
        <v>1365</v>
      </c>
      <c r="C584" s="335">
        <v>571</v>
      </c>
      <c r="D584" s="147">
        <f>SUM(D585:D587)</f>
        <v>0</v>
      </c>
      <c r="E584" s="147">
        <f>SUM(E585:E587)</f>
        <v>0</v>
      </c>
      <c r="F584" s="148" t="str">
        <f>IF(D584&lt;&gt;0,IF(E584/D584&gt;=100,"&gt;&gt;100",E584/D584*100),"-")</f>
        <v>-</v>
      </c>
    </row>
    <row r="585" spans="1:6" s="8" customFormat="1" ht="12">
      <c r="A585" s="145">
        <v>5312</v>
      </c>
      <c r="B585" s="146" t="s">
        <v>1258</v>
      </c>
      <c r="C585" s="335">
        <v>572</v>
      </c>
      <c r="D585" s="149">
        <v>0</v>
      </c>
      <c r="E585" s="149">
        <v>0</v>
      </c>
      <c r="F585" s="148" t="str">
        <f>IF(D585&lt;&gt;0,IF(E585/D585&gt;=100,"&gt;&gt;100",E585/D585*100),"-")</f>
        <v>-</v>
      </c>
    </row>
    <row r="586" spans="1:6" s="8" customFormat="1" ht="12">
      <c r="A586" s="145">
        <v>5313</v>
      </c>
      <c r="B586" s="146" t="s">
        <v>1259</v>
      </c>
      <c r="C586" s="335">
        <v>573</v>
      </c>
      <c r="D586" s="149">
        <v>0</v>
      </c>
      <c r="E586" s="149">
        <v>0</v>
      </c>
      <c r="F586" s="148" t="str">
        <f>IF(D586&lt;&gt;0,IF(E586/D586&gt;=100,"&gt;&gt;100",E586/D586*100),"-")</f>
        <v>-</v>
      </c>
    </row>
    <row r="587" spans="1:6" s="8" customFormat="1" ht="12">
      <c r="A587" s="145">
        <v>5314</v>
      </c>
      <c r="B587" s="146" t="s">
        <v>1260</v>
      </c>
      <c r="C587" s="335">
        <v>574</v>
      </c>
      <c r="D587" s="149">
        <v>0</v>
      </c>
      <c r="E587" s="149">
        <v>0</v>
      </c>
      <c r="F587" s="148" t="str">
        <f>IF(D587&lt;&gt;0,IF(E587/D587&gt;=100,"&gt;&gt;100",E587/D587*100),"-")</f>
        <v>-</v>
      </c>
    </row>
    <row r="588" spans="1:6" s="8" customFormat="1" ht="12">
      <c r="A588" s="145">
        <v>532</v>
      </c>
      <c r="B588" s="146" t="s">
        <v>1366</v>
      </c>
      <c r="C588" s="335">
        <v>575</v>
      </c>
      <c r="D588" s="147">
        <f>D589</f>
        <v>0</v>
      </c>
      <c r="E588" s="147">
        <f>E589</f>
        <v>0</v>
      </c>
      <c r="F588" s="148" t="str">
        <f>IF(D588&lt;&gt;0,IF(E588/D588&gt;=100,"&gt;&gt;100",E588/D588*100),"-")</f>
        <v>-</v>
      </c>
    </row>
    <row r="589" spans="1:6" s="8" customFormat="1" ht="12">
      <c r="A589" s="145">
        <v>5321</v>
      </c>
      <c r="B589" s="146" t="s">
        <v>1367</v>
      </c>
      <c r="C589" s="335">
        <v>576</v>
      </c>
      <c r="D589" s="149">
        <v>0</v>
      </c>
      <c r="E589" s="149">
        <v>0</v>
      </c>
      <c r="F589" s="148" t="str">
        <f>IF(D589&lt;&gt;0,IF(E589/D589&gt;=100,"&gt;&gt;100",E589/D589*100),"-")</f>
        <v>-</v>
      </c>
    </row>
    <row r="590" spans="1:6" s="8" customFormat="1" ht="24">
      <c r="A590" s="145">
        <v>533</v>
      </c>
      <c r="B590" s="146" t="s">
        <v>1368</v>
      </c>
      <c r="C590" s="335">
        <v>577</v>
      </c>
      <c r="D590" s="147">
        <f>SUM(D591:D592)</f>
        <v>0</v>
      </c>
      <c r="E590" s="147">
        <f>SUM(E591:E592)</f>
        <v>0</v>
      </c>
      <c r="F590" s="148" t="str">
        <f>IF(D590&lt;&gt;0,IF(E590/D590&gt;=100,"&gt;&gt;100",E590/D590*100),"-")</f>
        <v>-</v>
      </c>
    </row>
    <row r="591" spans="1:6" s="8" customFormat="1" ht="24">
      <c r="A591" s="145">
        <v>5331</v>
      </c>
      <c r="B591" s="152" t="s">
        <v>1369</v>
      </c>
      <c r="C591" s="335">
        <v>578</v>
      </c>
      <c r="D591" s="149">
        <v>0</v>
      </c>
      <c r="E591" s="149">
        <v>0</v>
      </c>
      <c r="F591" s="148" t="str">
        <f>IF(D591&lt;&gt;0,IF(E591/D591&gt;=100,"&gt;&gt;100",E591/D591*100),"-")</f>
        <v>-</v>
      </c>
    </row>
    <row r="592" spans="1:6" s="8" customFormat="1" ht="12">
      <c r="A592" s="145">
        <v>5332</v>
      </c>
      <c r="B592" s="146" t="s">
        <v>1370</v>
      </c>
      <c r="C592" s="335">
        <v>579</v>
      </c>
      <c r="D592" s="149">
        <v>0</v>
      </c>
      <c r="E592" s="149">
        <v>0</v>
      </c>
      <c r="F592" s="148" t="str">
        <f>IF(D592&lt;&gt;0,IF(E592/D592&gt;=100,"&gt;&gt;100",E592/D592*100),"-")</f>
        <v>-</v>
      </c>
    </row>
    <row r="593" spans="1:6" s="8" customFormat="1" ht="12">
      <c r="A593" s="158">
        <v>534</v>
      </c>
      <c r="B593" s="146" t="s">
        <v>1371</v>
      </c>
      <c r="C593" s="335">
        <v>580</v>
      </c>
      <c r="D593" s="147">
        <f>SUM(D594:D595)</f>
        <v>0</v>
      </c>
      <c r="E593" s="147">
        <f>SUM(E594:E595)</f>
        <v>0</v>
      </c>
      <c r="F593" s="148" t="str">
        <f>IF(D593&lt;&gt;0,IF(E593/D593&gt;=100,"&gt;&gt;100",E593/D593*100),"-")</f>
        <v>-</v>
      </c>
    </row>
    <row r="594" spans="1:6" s="8" customFormat="1" ht="12">
      <c r="A594" s="145">
        <v>5341</v>
      </c>
      <c r="B594" s="146" t="s">
        <v>1372</v>
      </c>
      <c r="C594" s="335">
        <v>581</v>
      </c>
      <c r="D594" s="149">
        <v>0</v>
      </c>
      <c r="E594" s="149">
        <v>0</v>
      </c>
      <c r="F594" s="148" t="str">
        <f>IF(D594&lt;&gt;0,IF(E594/D594&gt;=100,"&gt;&gt;100",E594/D594*100),"-")</f>
        <v>-</v>
      </c>
    </row>
    <row r="595" spans="1:6" s="8" customFormat="1" ht="12">
      <c r="A595" s="145">
        <v>5342</v>
      </c>
      <c r="B595" s="146" t="s">
        <v>1267</v>
      </c>
      <c r="C595" s="335">
        <v>582</v>
      </c>
      <c r="D595" s="149">
        <v>0</v>
      </c>
      <c r="E595" s="149">
        <v>0</v>
      </c>
      <c r="F595" s="148" t="str">
        <f>IF(D595&lt;&gt;0,IF(E595/D595&gt;=100,"&gt;&gt;100",E595/D595*100),"-")</f>
        <v>-</v>
      </c>
    </row>
    <row r="596" spans="1:6" s="8" customFormat="1" ht="12">
      <c r="A596" s="145">
        <v>54</v>
      </c>
      <c r="B596" s="151" t="s">
        <v>1373</v>
      </c>
      <c r="C596" s="335">
        <v>583</v>
      </c>
      <c r="D596" s="147">
        <f>D597+D602+D606+D608+D615+D620</f>
        <v>7082451</v>
      </c>
      <c r="E596" s="147">
        <f>E597+E602+E606+E608+E615+E620</f>
        <v>5552068</v>
      </c>
      <c r="F596" s="148">
        <f>IF(D596&lt;&gt;0,IF(E596/D596&gt;=100,"&gt;&gt;100",E596/D596*100),"-")</f>
        <v>78.391901334721553</v>
      </c>
    </row>
    <row r="597" spans="1:6" s="8" customFormat="1" ht="24">
      <c r="A597" s="145">
        <v>541</v>
      </c>
      <c r="B597" s="146" t="s">
        <v>1374</v>
      </c>
      <c r="C597" s="335">
        <v>584</v>
      </c>
      <c r="D597" s="147">
        <f>SUM(D598:D601)</f>
        <v>0</v>
      </c>
      <c r="E597" s="147">
        <f>SUM(E598:E601)</f>
        <v>0</v>
      </c>
      <c r="F597" s="148" t="str">
        <f>IF(D597&lt;&gt;0,IF(E597/D597&gt;=100,"&gt;&gt;100",E597/D597*100),"-")</f>
        <v>-</v>
      </c>
    </row>
    <row r="598" spans="1:6" s="8" customFormat="1" ht="12">
      <c r="A598" s="145">
        <v>5413</v>
      </c>
      <c r="B598" s="146" t="s">
        <v>1375</v>
      </c>
      <c r="C598" s="335">
        <v>585</v>
      </c>
      <c r="D598" s="149">
        <v>0</v>
      </c>
      <c r="E598" s="149">
        <v>0</v>
      </c>
      <c r="F598" s="148" t="str">
        <f>IF(D598&lt;&gt;0,IF(E598/D598&gt;=100,"&gt;&gt;100",E598/D598*100),"-")</f>
        <v>-</v>
      </c>
    </row>
    <row r="599" spans="1:6" s="8" customFormat="1" ht="12">
      <c r="A599" s="145">
        <v>5414</v>
      </c>
      <c r="B599" s="146" t="s">
        <v>1376</v>
      </c>
      <c r="C599" s="335">
        <v>586</v>
      </c>
      <c r="D599" s="149">
        <v>0</v>
      </c>
      <c r="E599" s="149">
        <v>0</v>
      </c>
      <c r="F599" s="148" t="str">
        <f>IF(D599&lt;&gt;0,IF(E599/D599&gt;=100,"&gt;&gt;100",E599/D599*100),"-")</f>
        <v>-</v>
      </c>
    </row>
    <row r="600" spans="1:6" s="8" customFormat="1" ht="12">
      <c r="A600" s="145">
        <v>5415</v>
      </c>
      <c r="B600" s="146" t="s">
        <v>1377</v>
      </c>
      <c r="C600" s="335">
        <v>587</v>
      </c>
      <c r="D600" s="149">
        <v>0</v>
      </c>
      <c r="E600" s="149">
        <v>0</v>
      </c>
      <c r="F600" s="148" t="str">
        <f>IF(D600&lt;&gt;0,IF(E600/D600&gt;=100,"&gt;&gt;100",E600/D600*100),"-")</f>
        <v>-</v>
      </c>
    </row>
    <row r="601" spans="1:6" s="8" customFormat="1" ht="12">
      <c r="A601" s="145">
        <v>5416</v>
      </c>
      <c r="B601" s="146" t="s">
        <v>1378</v>
      </c>
      <c r="C601" s="335">
        <v>588</v>
      </c>
      <c r="D601" s="149">
        <v>0</v>
      </c>
      <c r="E601" s="149">
        <v>0</v>
      </c>
      <c r="F601" s="148" t="str">
        <f>IF(D601&lt;&gt;0,IF(E601/D601&gt;=100,"&gt;&gt;100",E601/D601*100),"-")</f>
        <v>-</v>
      </c>
    </row>
    <row r="602" spans="1:6" s="8" customFormat="1" ht="24">
      <c r="A602" s="145">
        <v>542</v>
      </c>
      <c r="B602" s="146" t="s">
        <v>1379</v>
      </c>
      <c r="C602" s="335">
        <v>589</v>
      </c>
      <c r="D602" s="147">
        <f>SUM(D603:D605)</f>
        <v>0</v>
      </c>
      <c r="E602" s="147">
        <f>SUM(E603:E605)</f>
        <v>0</v>
      </c>
      <c r="F602" s="148" t="str">
        <f>IF(D602&lt;&gt;0,IF(E602/D602&gt;=100,"&gt;&gt;100",E602/D602*100),"-")</f>
        <v>-</v>
      </c>
    </row>
    <row r="603" spans="1:6" s="8" customFormat="1" ht="12">
      <c r="A603" s="145">
        <v>5422</v>
      </c>
      <c r="B603" s="146" t="s">
        <v>1380</v>
      </c>
      <c r="C603" s="335">
        <v>590</v>
      </c>
      <c r="D603" s="149">
        <v>0</v>
      </c>
      <c r="E603" s="149">
        <v>0</v>
      </c>
      <c r="F603" s="148" t="str">
        <f>IF(D603&lt;&gt;0,IF(E603/D603&gt;=100,"&gt;&gt;100",E603/D603*100),"-")</f>
        <v>-</v>
      </c>
    </row>
    <row r="604" spans="1:6" s="8" customFormat="1" ht="12">
      <c r="A604" s="145">
        <v>5423</v>
      </c>
      <c r="B604" s="146" t="s">
        <v>1381</v>
      </c>
      <c r="C604" s="335">
        <v>591</v>
      </c>
      <c r="D604" s="149">
        <v>0</v>
      </c>
      <c r="E604" s="149">
        <v>0</v>
      </c>
      <c r="F604" s="148" t="str">
        <f>IF(D604&lt;&gt;0,IF(E604/D604&gt;=100,"&gt;&gt;100",E604/D604*100),"-")</f>
        <v>-</v>
      </c>
    </row>
    <row r="605" spans="1:6" s="8" customFormat="1" ht="12">
      <c r="A605" s="145">
        <v>5424</v>
      </c>
      <c r="B605" s="146" t="s">
        <v>1382</v>
      </c>
      <c r="C605" s="335">
        <v>592</v>
      </c>
      <c r="D605" s="149">
        <v>0</v>
      </c>
      <c r="E605" s="149">
        <v>0</v>
      </c>
      <c r="F605" s="148" t="str">
        <f>IF(D605&lt;&gt;0,IF(E605/D605&gt;=100,"&gt;&gt;100",E605/D605*100),"-")</f>
        <v>-</v>
      </c>
    </row>
    <row r="606" spans="1:6" s="8" customFormat="1" ht="12">
      <c r="A606" s="145">
        <v>543</v>
      </c>
      <c r="B606" s="146" t="s">
        <v>1383</v>
      </c>
      <c r="C606" s="335">
        <v>593</v>
      </c>
      <c r="D606" s="147">
        <f>D607</f>
        <v>0</v>
      </c>
      <c r="E606" s="147">
        <f>E607</f>
        <v>0</v>
      </c>
      <c r="F606" s="148" t="str">
        <f>IF(D606&lt;&gt;0,IF(E606/D606&gt;=100,"&gt;&gt;100",E606/D606*100),"-")</f>
        <v>-</v>
      </c>
    </row>
    <row r="607" spans="1:6" s="8" customFormat="1" ht="12">
      <c r="A607" s="145">
        <v>5431</v>
      </c>
      <c r="B607" s="146" t="s">
        <v>1384</v>
      </c>
      <c r="C607" s="335">
        <v>594</v>
      </c>
      <c r="D607" s="149">
        <v>0</v>
      </c>
      <c r="E607" s="149">
        <v>0</v>
      </c>
      <c r="F607" s="148" t="str">
        <f>IF(D607&lt;&gt;0,IF(E607/D607&gt;=100,"&gt;&gt;100",E607/D607*100),"-")</f>
        <v>-</v>
      </c>
    </row>
    <row r="608" spans="1:6" s="8" customFormat="1" ht="24">
      <c r="A608" s="145">
        <v>544</v>
      </c>
      <c r="B608" s="146" t="s">
        <v>1385</v>
      </c>
      <c r="C608" s="335">
        <v>595</v>
      </c>
      <c r="D608" s="147">
        <f>SUM(D609:D614)</f>
        <v>7082451</v>
      </c>
      <c r="E608" s="147">
        <f>SUM(E609:E614)</f>
        <v>5552068</v>
      </c>
      <c r="F608" s="148">
        <f>IF(D608&lt;&gt;0,IF(E608/D608&gt;=100,"&gt;&gt;100",E608/D608*100),"-")</f>
        <v>78.391901334721553</v>
      </c>
    </row>
    <row r="609" spans="1:6" s="8" customFormat="1" ht="12">
      <c r="A609" s="145">
        <v>5443</v>
      </c>
      <c r="B609" s="146" t="s">
        <v>1386</v>
      </c>
      <c r="C609" s="335">
        <v>596</v>
      </c>
      <c r="D609" s="149">
        <v>7082451</v>
      </c>
      <c r="E609" s="149">
        <v>5552068</v>
      </c>
      <c r="F609" s="148">
        <f>IF(D609&lt;&gt;0,IF(E609/D609&gt;=100,"&gt;&gt;100",E609/D609*100),"-")</f>
        <v>78.391901334721553</v>
      </c>
    </row>
    <row r="610" spans="1:6" s="8" customFormat="1" ht="12">
      <c r="A610" s="145">
        <v>5444</v>
      </c>
      <c r="B610" s="151" t="s">
        <v>1387</v>
      </c>
      <c r="C610" s="335">
        <v>597</v>
      </c>
      <c r="D610" s="149">
        <v>0</v>
      </c>
      <c r="E610" s="149">
        <v>0</v>
      </c>
      <c r="F610" s="148" t="str">
        <f>IF(D610&lt;&gt;0,IF(E610/D610&gt;=100,"&gt;&gt;100",E610/D610*100),"-")</f>
        <v>-</v>
      </c>
    </row>
    <row r="611" spans="1:6" s="8" customFormat="1" ht="24">
      <c r="A611" s="158">
        <v>5445</v>
      </c>
      <c r="B611" s="146" t="s">
        <v>1388</v>
      </c>
      <c r="C611" s="335">
        <v>598</v>
      </c>
      <c r="D611" s="149">
        <v>0</v>
      </c>
      <c r="E611" s="149">
        <v>0</v>
      </c>
      <c r="F611" s="148" t="str">
        <f>IF(D611&lt;&gt;0,IF(E611/D611&gt;=100,"&gt;&gt;100",E611/D611*100),"-")</f>
        <v>-</v>
      </c>
    </row>
    <row r="612" spans="1:6" s="8" customFormat="1" ht="12">
      <c r="A612" s="145">
        <v>5446</v>
      </c>
      <c r="B612" s="146" t="s">
        <v>1389</v>
      </c>
      <c r="C612" s="335">
        <v>599</v>
      </c>
      <c r="D612" s="149">
        <v>0</v>
      </c>
      <c r="E612" s="149">
        <v>0</v>
      </c>
      <c r="F612" s="148" t="str">
        <f>IF(D612&lt;&gt;0,IF(E612/D612&gt;=100,"&gt;&gt;100",E612/D612*100),"-")</f>
        <v>-</v>
      </c>
    </row>
    <row r="613" spans="1:6" s="8" customFormat="1" ht="12">
      <c r="A613" s="145">
        <v>5447</v>
      </c>
      <c r="B613" s="146" t="s">
        <v>1390</v>
      </c>
      <c r="C613" s="335">
        <v>600</v>
      </c>
      <c r="D613" s="149">
        <v>0</v>
      </c>
      <c r="E613" s="149">
        <v>0</v>
      </c>
      <c r="F613" s="148" t="str">
        <f>IF(D613&lt;&gt;0,IF(E613/D613&gt;=100,"&gt;&gt;100",E613/D613*100),"-")</f>
        <v>-</v>
      </c>
    </row>
    <row r="614" spans="1:6" s="8" customFormat="1" ht="12">
      <c r="A614" s="145">
        <v>5448</v>
      </c>
      <c r="B614" s="146" t="s">
        <v>1391</v>
      </c>
      <c r="C614" s="335">
        <v>601</v>
      </c>
      <c r="D614" s="149">
        <v>0</v>
      </c>
      <c r="E614" s="149">
        <v>0</v>
      </c>
      <c r="F614" s="148" t="str">
        <f>IF(D614&lt;&gt;0,IF(E614/D614&gt;=100,"&gt;&gt;100",E614/D614*100),"-")</f>
        <v>-</v>
      </c>
    </row>
    <row r="615" spans="1:6" s="8" customFormat="1" ht="24">
      <c r="A615" s="145">
        <v>545</v>
      </c>
      <c r="B615" s="146" t="s">
        <v>1392</v>
      </c>
      <c r="C615" s="335">
        <v>602</v>
      </c>
      <c r="D615" s="147">
        <f>SUM(D616:D619)</f>
        <v>0</v>
      </c>
      <c r="E615" s="147">
        <f>SUM(E616:E619)</f>
        <v>0</v>
      </c>
      <c r="F615" s="148" t="str">
        <f t="shared" si="10" ref="F615:F650">IF(D615&lt;&gt;0,IF(E615/D615&gt;=100,"&gt;&gt;100",E615/D615*100),"-")</f>
        <v>-</v>
      </c>
    </row>
    <row r="616" spans="1:6" s="8" customFormat="1" ht="12">
      <c r="A616" s="145">
        <v>5453</v>
      </c>
      <c r="B616" s="151" t="s">
        <v>1393</v>
      </c>
      <c r="C616" s="335">
        <v>603</v>
      </c>
      <c r="D616" s="149">
        <v>0</v>
      </c>
      <c r="E616" s="149">
        <v>0</v>
      </c>
      <c r="F616" s="148" t="str">
        <f>IF(D616&lt;&gt;0,IF(E616/D616&gt;=100,"&gt;&gt;100",E616/D616*100),"-")</f>
        <v>-</v>
      </c>
    </row>
    <row r="617" spans="1:6" s="8" customFormat="1" ht="12">
      <c r="A617" s="145">
        <v>5454</v>
      </c>
      <c r="B617" s="146" t="s">
        <v>1394</v>
      </c>
      <c r="C617" s="335">
        <v>604</v>
      </c>
      <c r="D617" s="149">
        <v>0</v>
      </c>
      <c r="E617" s="149">
        <v>0</v>
      </c>
      <c r="F617" s="148" t="str">
        <f>IF(D617&lt;&gt;0,IF(E617/D617&gt;=100,"&gt;&gt;100",E617/D617*100),"-")</f>
        <v>-</v>
      </c>
    </row>
    <row r="618" spans="1:6" s="8" customFormat="1" ht="12">
      <c r="A618" s="145">
        <v>5455</v>
      </c>
      <c r="B618" s="146" t="s">
        <v>1395</v>
      </c>
      <c r="C618" s="335">
        <v>605</v>
      </c>
      <c r="D618" s="149">
        <v>0</v>
      </c>
      <c r="E618" s="149">
        <v>0</v>
      </c>
      <c r="F618" s="148" t="str">
        <f>IF(D618&lt;&gt;0,IF(E618/D618&gt;=100,"&gt;&gt;100",E618/D618*100),"-")</f>
        <v>-</v>
      </c>
    </row>
    <row r="619" spans="1:6" s="8" customFormat="1" ht="12">
      <c r="A619" s="145">
        <v>5456</v>
      </c>
      <c r="B619" s="146" t="s">
        <v>1396</v>
      </c>
      <c r="C619" s="335">
        <v>606</v>
      </c>
      <c r="D619" s="149">
        <v>0</v>
      </c>
      <c r="E619" s="149">
        <v>0</v>
      </c>
      <c r="F619" s="148" t="str">
        <f>IF(D619&lt;&gt;0,IF(E619/D619&gt;=100,"&gt;&gt;100",E619/D619*100),"-")</f>
        <v>-</v>
      </c>
    </row>
    <row r="620" spans="1:6" s="8" customFormat="1" ht="12">
      <c r="A620" s="145">
        <v>547</v>
      </c>
      <c r="B620" s="146" t="s">
        <v>1397</v>
      </c>
      <c r="C620" s="335">
        <v>607</v>
      </c>
      <c r="D620" s="147">
        <f>SUM(D621:D627)</f>
        <v>0</v>
      </c>
      <c r="E620" s="147">
        <f>SUM(E621:E627)</f>
        <v>0</v>
      </c>
      <c r="F620" s="148" t="str">
        <f>IF(D620&lt;&gt;0,IF(E620/D620&gt;=100,"&gt;&gt;100",E620/D620*100),"-")</f>
        <v>-</v>
      </c>
    </row>
    <row r="621" spans="1:6" s="8" customFormat="1" ht="12">
      <c r="A621" s="145">
        <v>5471</v>
      </c>
      <c r="B621" s="146" t="s">
        <v>1398</v>
      </c>
      <c r="C621" s="335">
        <v>608</v>
      </c>
      <c r="D621" s="149">
        <v>0</v>
      </c>
      <c r="E621" s="149">
        <v>0</v>
      </c>
      <c r="F621" s="148" t="str">
        <f>IF(D621&lt;&gt;0,IF(E621/D621&gt;=100,"&gt;&gt;100",E621/D621*100),"-")</f>
        <v>-</v>
      </c>
    </row>
    <row r="622" spans="1:6" s="8" customFormat="1" ht="12">
      <c r="A622" s="145">
        <v>5472</v>
      </c>
      <c r="B622" s="146" t="s">
        <v>1399</v>
      </c>
      <c r="C622" s="335">
        <v>609</v>
      </c>
      <c r="D622" s="149">
        <v>0</v>
      </c>
      <c r="E622" s="149">
        <v>0</v>
      </c>
      <c r="F622" s="148" t="str">
        <f>IF(D622&lt;&gt;0,IF(E622/D622&gt;=100,"&gt;&gt;100",E622/D622*100),"-")</f>
        <v>-</v>
      </c>
    </row>
    <row r="623" spans="1:6" s="8" customFormat="1" ht="12">
      <c r="A623" s="145">
        <v>5473</v>
      </c>
      <c r="B623" s="146" t="s">
        <v>1400</v>
      </c>
      <c r="C623" s="335">
        <v>610</v>
      </c>
      <c r="D623" s="149">
        <v>0</v>
      </c>
      <c r="E623" s="149">
        <v>0</v>
      </c>
      <c r="F623" s="148" t="str">
        <f>IF(D623&lt;&gt;0,IF(E623/D623&gt;=100,"&gt;&gt;100",E623/D623*100),"-")</f>
        <v>-</v>
      </c>
    </row>
    <row r="624" spans="1:6" s="8" customFormat="1" ht="12">
      <c r="A624" s="145">
        <v>5474</v>
      </c>
      <c r="B624" s="146" t="s">
        <v>1401</v>
      </c>
      <c r="C624" s="335">
        <v>611</v>
      </c>
      <c r="D624" s="149">
        <v>0</v>
      </c>
      <c r="E624" s="149">
        <v>0</v>
      </c>
      <c r="F624" s="148" t="str">
        <f>IF(D624&lt;&gt;0,IF(E624/D624&gt;=100,"&gt;&gt;100",E624/D624*100),"-")</f>
        <v>-</v>
      </c>
    </row>
    <row r="625" spans="1:6" s="8" customFormat="1" ht="12">
      <c r="A625" s="145">
        <v>5475</v>
      </c>
      <c r="B625" s="146" t="s">
        <v>1402</v>
      </c>
      <c r="C625" s="335">
        <v>612</v>
      </c>
      <c r="D625" s="149">
        <v>0</v>
      </c>
      <c r="E625" s="149">
        <v>0</v>
      </c>
      <c r="F625" s="148" t="str">
        <f>IF(D625&lt;&gt;0,IF(E625/D625&gt;=100,"&gt;&gt;100",E625/D625*100),"-")</f>
        <v>-</v>
      </c>
    </row>
    <row r="626" spans="1:6" s="8" customFormat="1" ht="24">
      <c r="A626" s="145">
        <v>5476</v>
      </c>
      <c r="B626" s="146" t="s">
        <v>1403</v>
      </c>
      <c r="C626" s="335">
        <v>613</v>
      </c>
      <c r="D626" s="149">
        <v>0</v>
      </c>
      <c r="E626" s="149">
        <v>0</v>
      </c>
      <c r="F626" s="148" t="str">
        <f>IF(D626&lt;&gt;0,IF(E626/D626&gt;=100,"&gt;&gt;100",E626/D626*100),"-")</f>
        <v>-</v>
      </c>
    </row>
    <row r="627" spans="1:6" s="8" customFormat="1" ht="24">
      <c r="A627" s="145">
        <v>5477</v>
      </c>
      <c r="B627" s="146" t="s">
        <v>1404</v>
      </c>
      <c r="C627" s="335">
        <v>614</v>
      </c>
      <c r="D627" s="149">
        <v>0</v>
      </c>
      <c r="E627" s="149">
        <v>0</v>
      </c>
      <c r="F627" s="148" t="str">
        <f>IF(D627&lt;&gt;0,IF(E627/D627&gt;=100,"&gt;&gt;100",E627/D627*100),"-")</f>
        <v>-</v>
      </c>
    </row>
    <row r="628" spans="1:6" s="8" customFormat="1" ht="12">
      <c r="A628" s="145">
        <v>55</v>
      </c>
      <c r="B628" s="146" t="s">
        <v>1405</v>
      </c>
      <c r="C628" s="335">
        <v>615</v>
      </c>
      <c r="D628" s="147">
        <f>D629+D632+D635</f>
        <v>0</v>
      </c>
      <c r="E628" s="147">
        <f>E629+E632+E635</f>
        <v>0</v>
      </c>
      <c r="F628" s="148" t="str">
        <f>IF(D628&lt;&gt;0,IF(E628/D628&gt;=100,"&gt;&gt;100",E628/D628*100),"-")</f>
        <v>-</v>
      </c>
    </row>
    <row r="629" spans="1:6" s="8" customFormat="1" ht="12">
      <c r="A629" s="145">
        <v>551</v>
      </c>
      <c r="B629" s="146" t="s">
        <v>1406</v>
      </c>
      <c r="C629" s="335">
        <v>616</v>
      </c>
      <c r="D629" s="147">
        <f>SUM(D630:D631)</f>
        <v>0</v>
      </c>
      <c r="E629" s="147">
        <f>SUM(E630:E631)</f>
        <v>0</v>
      </c>
      <c r="F629" s="148" t="str">
        <f>IF(D629&lt;&gt;0,IF(E629/D629&gt;=100,"&gt;&gt;100",E629/D629*100),"-")</f>
        <v>-</v>
      </c>
    </row>
    <row r="630" spans="1:6" s="8" customFormat="1" ht="12">
      <c r="A630" s="145">
        <v>5511</v>
      </c>
      <c r="B630" s="146" t="s">
        <v>1407</v>
      </c>
      <c r="C630" s="335">
        <v>617</v>
      </c>
      <c r="D630" s="149">
        <v>0</v>
      </c>
      <c r="E630" s="149">
        <v>0</v>
      </c>
      <c r="F630" s="148" t="str">
        <f>IF(D630&lt;&gt;0,IF(E630/D630&gt;=100,"&gt;&gt;100",E630/D630*100),"-")</f>
        <v>-</v>
      </c>
    </row>
    <row r="631" spans="1:6" s="8" customFormat="1" ht="12">
      <c r="A631" s="145">
        <v>5512</v>
      </c>
      <c r="B631" s="146" t="s">
        <v>1408</v>
      </c>
      <c r="C631" s="335">
        <v>618</v>
      </c>
      <c r="D631" s="149">
        <v>0</v>
      </c>
      <c r="E631" s="149">
        <v>0</v>
      </c>
      <c r="F631" s="148" t="str">
        <f>IF(D631&lt;&gt;0,IF(E631/D631&gt;=100,"&gt;&gt;100",E631/D631*100),"-")</f>
        <v>-</v>
      </c>
    </row>
    <row r="632" spans="1:6" s="8" customFormat="1" ht="12">
      <c r="A632" s="145">
        <v>552</v>
      </c>
      <c r="B632" s="146" t="s">
        <v>1409</v>
      </c>
      <c r="C632" s="335">
        <v>619</v>
      </c>
      <c r="D632" s="147">
        <f>SUM(D633:D634)</f>
        <v>0</v>
      </c>
      <c r="E632" s="147">
        <f>SUM(E633:E634)</f>
        <v>0</v>
      </c>
      <c r="F632" s="148" t="str">
        <f>IF(D632&lt;&gt;0,IF(E632/D632&gt;=100,"&gt;&gt;100",E632/D632*100),"-")</f>
        <v>-</v>
      </c>
    </row>
    <row r="633" spans="1:6" s="8" customFormat="1" ht="12">
      <c r="A633" s="145">
        <v>5521</v>
      </c>
      <c r="B633" s="146" t="s">
        <v>1410</v>
      </c>
      <c r="C633" s="335">
        <v>620</v>
      </c>
      <c r="D633" s="149">
        <v>0</v>
      </c>
      <c r="E633" s="149">
        <v>0</v>
      </c>
      <c r="F633" s="148" t="str">
        <f>IF(D633&lt;&gt;0,IF(E633/D633&gt;=100,"&gt;&gt;100",E633/D633*100),"-")</f>
        <v>-</v>
      </c>
    </row>
    <row r="634" spans="1:6" s="8" customFormat="1" ht="12">
      <c r="A634" s="145">
        <v>5522</v>
      </c>
      <c r="B634" s="146" t="s">
        <v>1411</v>
      </c>
      <c r="C634" s="335">
        <v>621</v>
      </c>
      <c r="D634" s="149">
        <v>0</v>
      </c>
      <c r="E634" s="149">
        <v>0</v>
      </c>
      <c r="F634" s="148" t="str">
        <f>IF(D634&lt;&gt;0,IF(E634/D634&gt;=100,"&gt;&gt;100",E634/D634*100),"-")</f>
        <v>-</v>
      </c>
    </row>
    <row r="635" spans="1:6" s="8" customFormat="1" ht="12">
      <c r="A635" s="145">
        <v>553</v>
      </c>
      <c r="B635" s="146" t="s">
        <v>1412</v>
      </c>
      <c r="C635" s="335">
        <v>622</v>
      </c>
      <c r="D635" s="147">
        <f>SUM(D636:D637)</f>
        <v>0</v>
      </c>
      <c r="E635" s="147">
        <f>SUM(E636:E637)</f>
        <v>0</v>
      </c>
      <c r="F635" s="148" t="str">
        <f>IF(D635&lt;&gt;0,IF(E635/D635&gt;=100,"&gt;&gt;100",E635/D635*100),"-")</f>
        <v>-</v>
      </c>
    </row>
    <row r="636" spans="1:6" s="8" customFormat="1" ht="12">
      <c r="A636" s="145">
        <v>5531</v>
      </c>
      <c r="B636" s="151" t="s">
        <v>1413</v>
      </c>
      <c r="C636" s="335">
        <v>623</v>
      </c>
      <c r="D636" s="149">
        <v>0</v>
      </c>
      <c r="E636" s="149">
        <v>0</v>
      </c>
      <c r="F636" s="148" t="str">
        <f>IF(D636&lt;&gt;0,IF(E636/D636&gt;=100,"&gt;&gt;100",E636/D636*100),"-")</f>
        <v>-</v>
      </c>
    </row>
    <row r="637" spans="1:6" s="8" customFormat="1" ht="12">
      <c r="A637" s="145">
        <v>5532</v>
      </c>
      <c r="B637" s="146" t="s">
        <v>1414</v>
      </c>
      <c r="C637" s="335">
        <v>624</v>
      </c>
      <c r="D637" s="149">
        <v>0</v>
      </c>
      <c r="E637" s="149">
        <v>0</v>
      </c>
      <c r="F637" s="148" t="str">
        <f>IF(D637&lt;&gt;0,IF(E637/D637&gt;=100,"&gt;&gt;100",E637/D637*100),"-")</f>
        <v>-</v>
      </c>
    </row>
    <row r="638" spans="1:6" s="8" customFormat="1" ht="12">
      <c r="A638" s="145" t="s">
        <v>1092</v>
      </c>
      <c r="B638" s="146" t="s">
        <v>1415</v>
      </c>
      <c r="C638" s="335">
        <v>625</v>
      </c>
      <c r="D638" s="147">
        <f>IF(D423-D531&gt;=0,D423-D531,0)</f>
        <v>0</v>
      </c>
      <c r="E638" s="147">
        <f>IF(E423-E531&gt;=0,E423-E531,0)</f>
        <v>0</v>
      </c>
      <c r="F638" s="148" t="str">
        <f>IF(D638&lt;&gt;0,IF(E638/D638&gt;=100,"&gt;&gt;100",E638/D638*100),"-")</f>
        <v>-</v>
      </c>
    </row>
    <row r="639" spans="1:6" s="8" customFormat="1" ht="12">
      <c r="A639" s="145" t="s">
        <v>1092</v>
      </c>
      <c r="B639" s="146" t="s">
        <v>1416</v>
      </c>
      <c r="C639" s="335">
        <v>626</v>
      </c>
      <c r="D639" s="147">
        <f>IF(D531-D423&gt;=0,D531-D423,0)</f>
        <v>7082451</v>
      </c>
      <c r="E639" s="147">
        <f>IF(E531-E423&gt;=0,E531-E423,0)</f>
        <v>5552068</v>
      </c>
      <c r="F639" s="148">
        <f>IF(D639&lt;&gt;0,IF(E639/D639&gt;=100,"&gt;&gt;100",E639/D639*100),"-")</f>
        <v>78.391901334721553</v>
      </c>
    </row>
    <row r="640" spans="1:6" s="8" customFormat="1" ht="12">
      <c r="A640" s="145">
        <v>92213</v>
      </c>
      <c r="B640" s="146" t="s">
        <v>1417</v>
      </c>
      <c r="C640" s="335">
        <v>627</v>
      </c>
      <c r="D640" s="149">
        <v>177008501</v>
      </c>
      <c r="E640" s="149">
        <v>169926051</v>
      </c>
      <c r="F640" s="148">
        <f>IF(D640&lt;&gt;0,IF(E640/D640&gt;=100,"&gt;&gt;100",E640/D640*100),"-")</f>
        <v>95.998807989453567</v>
      </c>
    </row>
    <row r="641" spans="1:6" s="8" customFormat="1" ht="12">
      <c r="A641" s="145">
        <v>92223</v>
      </c>
      <c r="B641" s="146" t="s">
        <v>1418</v>
      </c>
      <c r="C641" s="335">
        <v>628</v>
      </c>
      <c r="D641" s="149">
        <v>0</v>
      </c>
      <c r="E641" s="149">
        <v>0</v>
      </c>
      <c r="F641" s="148" t="str">
        <f>IF(D641&lt;&gt;0,IF(E641/D641&gt;=100,"&gt;&gt;100",E641/D641*100),"-")</f>
        <v>-</v>
      </c>
    </row>
    <row r="642" spans="1:6" s="8" customFormat="1" ht="12">
      <c r="A642" s="145" t="s">
        <v>1092</v>
      </c>
      <c r="B642" s="146" t="s">
        <v>1419</v>
      </c>
      <c r="C642" s="335">
        <v>629</v>
      </c>
      <c r="D642" s="147">
        <f>D415+D423</f>
        <v>47780310</v>
      </c>
      <c r="E642" s="147">
        <f>E415+E423</f>
        <v>31042146</v>
      </c>
      <c r="F642" s="148">
        <f>IF(D642&lt;&gt;0,IF(E642/D642&gt;=100,"&gt;&gt;100",E642/D642*100),"-")</f>
        <v>64.968490158393706</v>
      </c>
    </row>
    <row r="643" spans="1:6" s="8" customFormat="1" ht="12">
      <c r="A643" s="145" t="s">
        <v>1092</v>
      </c>
      <c r="B643" s="146" t="s">
        <v>1420</v>
      </c>
      <c r="C643" s="335">
        <v>630</v>
      </c>
      <c r="D643" s="147">
        <f>D416+D531</f>
        <v>37574539</v>
      </c>
      <c r="E643" s="147">
        <f>E416+E531</f>
        <v>32200670</v>
      </c>
      <c r="F643" s="148">
        <f>IF(D643&lt;&gt;0,IF(E643/D643&gt;=100,"&gt;&gt;100",E643/D643*100),"-")</f>
        <v>85.698110627518275</v>
      </c>
    </row>
    <row r="644" spans="1:6" s="8" customFormat="1" ht="12">
      <c r="A644" s="145" t="s">
        <v>1092</v>
      </c>
      <c r="B644" s="146" t="s">
        <v>1421</v>
      </c>
      <c r="C644" s="335">
        <v>631</v>
      </c>
      <c r="D644" s="147">
        <f>IF(D642&gt;=D643,D642-D643,0)</f>
        <v>10205771</v>
      </c>
      <c r="E644" s="147">
        <f>IF(E642&gt;=E643,E642-E643,0)</f>
        <v>0</v>
      </c>
      <c r="F644" s="148">
        <f>IF(D644&lt;&gt;0,IF(E644/D644&gt;=100,"&gt;&gt;100",E644/D644*100),"-")</f>
        <v>0</v>
      </c>
    </row>
    <row r="645" spans="1:6" s="8" customFormat="1" ht="12">
      <c r="A645" s="145" t="s">
        <v>1092</v>
      </c>
      <c r="B645" s="146" t="s">
        <v>1422</v>
      </c>
      <c r="C645" s="335">
        <v>632</v>
      </c>
      <c r="D645" s="147">
        <f>IF(D643&gt;=D642,D643-D642,0)</f>
        <v>0</v>
      </c>
      <c r="E645" s="147">
        <f>IF(E643&gt;=E642,E643-E642,0)</f>
        <v>1158524</v>
      </c>
      <c r="F645" s="148" t="str">
        <f>IF(D645&lt;&gt;0,IF(E645/D645&gt;=100,"&gt;&gt;100",E645/D645*100),"-")</f>
        <v>-</v>
      </c>
    </row>
    <row r="646" spans="1:6" s="8" customFormat="1" ht="12">
      <c r="A646" s="158" t="s">
        <v>1423</v>
      </c>
      <c r="B646" s="146" t="s">
        <v>1424</v>
      </c>
      <c r="C646" s="335">
        <v>633</v>
      </c>
      <c r="D646" s="147">
        <f>IF(D419-D420+D640-D641&gt;=0,D419-D420+D640-D641,0)</f>
        <v>0</v>
      </c>
      <c r="E646" s="147">
        <f>IF(E419-E420+E640-E641&gt;=0,E419-E420+E640-E641,0)</f>
        <v>5032273</v>
      </c>
      <c r="F646" s="148" t="str">
        <f>IF(D646&lt;&gt;0,IF(E646/D646&gt;=100,"&gt;&gt;100",E646/D646*100),"-")</f>
        <v>-</v>
      </c>
    </row>
    <row r="647" spans="1:6" s="8" customFormat="1" ht="12">
      <c r="A647" s="158" t="s">
        <v>1425</v>
      </c>
      <c r="B647" s="146" t="s">
        <v>1426</v>
      </c>
      <c r="C647" s="335">
        <v>634</v>
      </c>
      <c r="D647" s="147">
        <f>IF(D420-D419+D641-D640&gt;=0,D420-D419+D641-D640,0)</f>
        <v>5173499</v>
      </c>
      <c r="E647" s="147">
        <f>IF(E420-E419+E641-E640&gt;=0,E420-E419+E641-E640,0)</f>
        <v>0</v>
      </c>
      <c r="F647" s="148">
        <f>IF(D647&lt;&gt;0,IF(E647/D647&gt;=100,"&gt;&gt;100",E647/D647*100),"-")</f>
        <v>0</v>
      </c>
    </row>
    <row r="648" spans="1:6" s="8" customFormat="1" ht="12">
      <c r="A648" s="145" t="s">
        <v>1092</v>
      </c>
      <c r="B648" s="146" t="s">
        <v>1427</v>
      </c>
      <c r="C648" s="335">
        <v>635</v>
      </c>
      <c r="D648" s="147">
        <f>IF(D644+D646-D645-D647&gt;=0,D644+D646-D645-D647,0)</f>
        <v>5032272</v>
      </c>
      <c r="E648" s="147">
        <f>IF(E644+E646-E645-E647&gt;=0,E644+E646-E645-E647,0)</f>
        <v>3873749</v>
      </c>
      <c r="F648" s="148">
        <f>IF(D648&lt;&gt;0,IF(E648/D648&gt;=100,"&gt;&gt;100",E648/D648*100),"-")</f>
        <v>76.978132342607879</v>
      </c>
    </row>
    <row r="649" spans="1:6" s="8" customFormat="1" ht="12">
      <c r="A649" s="145" t="s">
        <v>1092</v>
      </c>
      <c r="B649" s="146" t="s">
        <v>1428</v>
      </c>
      <c r="C649" s="335">
        <v>636</v>
      </c>
      <c r="D649" s="147">
        <f>IF(D645+D647-D644-D646&gt;=0,D645+D647-D644-D646,0)</f>
        <v>0</v>
      </c>
      <c r="E649" s="147">
        <f>IF(E645+E647-E644-E646&gt;=0,E645+E647-E644-E646,0)</f>
        <v>0</v>
      </c>
      <c r="F649" s="148" t="str">
        <f>IF(D649&lt;&gt;0,IF(E649/D649&gt;=100,"&gt;&gt;100",E649/D649*100),"-")</f>
        <v>-</v>
      </c>
    </row>
    <row r="650" spans="1:6" s="8" customFormat="1" ht="24">
      <c r="A650" s="154" t="s">
        <v>1429</v>
      </c>
      <c r="B650" s="155" t="s">
        <v>1430</v>
      </c>
      <c r="C650" s="338">
        <v>637</v>
      </c>
      <c r="D650" s="156">
        <v>0</v>
      </c>
      <c r="E650" s="156">
        <v>0</v>
      </c>
      <c r="F650" s="157" t="str">
        <f>IF(D650&lt;&gt;0,IF(E650/D650&gt;=100,"&gt;&gt;100",E650/D650*100),"-")</f>
        <v>-</v>
      </c>
    </row>
    <row r="651" spans="1:6" s="8" customFormat="1" ht="15" customHeight="1">
      <c r="A651" s="418" t="s">
        <v>1431</v>
      </c>
      <c r="B651" s="419"/>
      <c r="C651" s="339"/>
      <c r="D651" s="143"/>
      <c r="E651" s="143"/>
      <c r="F651" s="144"/>
    </row>
    <row r="652" spans="1:6" s="8" customFormat="1" ht="12">
      <c r="A652" s="145">
        <v>11</v>
      </c>
      <c r="B652" s="146" t="s">
        <v>1432</v>
      </c>
      <c r="C652" s="335">
        <v>638</v>
      </c>
      <c r="D652" s="149">
        <v>582634</v>
      </c>
      <c r="E652" s="149">
        <v>772658</v>
      </c>
      <c r="F652" s="148">
        <f t="shared" si="11" ref="F652:F677">IF(D652&lt;&gt;0,IF(E652/D652&gt;=100,"&gt;&gt;100",E652/D652*100),"-")</f>
        <v>132.61464315505103</v>
      </c>
    </row>
    <row r="653" spans="1:6" s="8" customFormat="1" ht="12">
      <c r="A653" s="145" t="s">
        <v>1433</v>
      </c>
      <c r="B653" s="146" t="s">
        <v>1434</v>
      </c>
      <c r="C653" s="335">
        <v>639</v>
      </c>
      <c r="D653" s="149">
        <v>60026376</v>
      </c>
      <c r="E653" s="149">
        <v>40418391</v>
      </c>
      <c r="F653" s="148">
        <f>IF(D653&lt;&gt;0,IF(E653/D653&gt;=100,"&gt;&gt;100",E653/D653*100),"-")</f>
        <v>67.334384804439978</v>
      </c>
    </row>
    <row r="654" spans="1:6" s="8" customFormat="1" ht="12">
      <c r="A654" s="145" t="s">
        <v>1435</v>
      </c>
      <c r="B654" s="146" t="s">
        <v>1436</v>
      </c>
      <c r="C654" s="335">
        <v>640</v>
      </c>
      <c r="D654" s="149">
        <v>59759078</v>
      </c>
      <c r="E654" s="149">
        <v>41017724</v>
      </c>
      <c r="F654" s="148">
        <f>IF(D654&lt;&gt;0,IF(E654/D654&gt;=100,"&gt;&gt;100",E654/D654*100),"-")</f>
        <v>68.638482006030955</v>
      </c>
    </row>
    <row r="655" spans="1:6" s="8" customFormat="1" ht="12">
      <c r="A655" s="145">
        <v>11</v>
      </c>
      <c r="B655" s="146" t="s">
        <v>1437</v>
      </c>
      <c r="C655" s="335">
        <v>641</v>
      </c>
      <c r="D655" s="147">
        <f>+D652+D653-D654</f>
        <v>849932</v>
      </c>
      <c r="E655" s="147">
        <f>+E652+E653-E654</f>
        <v>173325</v>
      </c>
      <c r="F655" s="150">
        <f>IF(D655&lt;&gt;0,IF(E655/D655&gt;=100,"&gt;&gt;100",E655/D655*100),"-")</f>
        <v>20.392807895219853</v>
      </c>
    </row>
    <row r="656" spans="1:6" s="8" customFormat="1" ht="24">
      <c r="A656" s="145" t="s">
        <v>1092</v>
      </c>
      <c r="B656" s="146" t="s">
        <v>1438</v>
      </c>
      <c r="C656" s="335">
        <v>642</v>
      </c>
      <c r="D656" s="149">
        <v>10</v>
      </c>
      <c r="E656" s="149">
        <v>10</v>
      </c>
      <c r="F656" s="148">
        <f>IF(D656&lt;&gt;0,IF(E656/D656&gt;=100,"&gt;&gt;100",E656/D656*100),"-")</f>
        <v>100</v>
      </c>
    </row>
    <row r="657" spans="1:6" s="8" customFormat="1" ht="24">
      <c r="A657" s="145" t="s">
        <v>1092</v>
      </c>
      <c r="B657" s="146" t="s">
        <v>1439</v>
      </c>
      <c r="C657" s="335">
        <v>643</v>
      </c>
      <c r="D657" s="149">
        <v>0</v>
      </c>
      <c r="E657" s="149">
        <v>0</v>
      </c>
      <c r="F657" s="148" t="str">
        <f>IF(D657&lt;&gt;0,IF(E657/D657&gt;=100,"&gt;&gt;100",E657/D657*100),"-")</f>
        <v>-</v>
      </c>
    </row>
    <row r="658" spans="1:6" s="8" customFormat="1" ht="12">
      <c r="A658" s="145" t="s">
        <v>1092</v>
      </c>
      <c r="B658" s="146" t="s">
        <v>1440</v>
      </c>
      <c r="C658" s="335">
        <v>644</v>
      </c>
      <c r="D658" s="149">
        <v>10</v>
      </c>
      <c r="E658" s="149">
        <v>10</v>
      </c>
      <c r="F658" s="148">
        <f>IF(D658&lt;&gt;0,IF(E658/D658&gt;=100,"&gt;&gt;100",E658/D658*100),"-")</f>
        <v>100</v>
      </c>
    </row>
    <row r="659" spans="1:6" s="8" customFormat="1" ht="12">
      <c r="A659" s="145" t="s">
        <v>1092</v>
      </c>
      <c r="B659" s="146" t="s">
        <v>1441</v>
      </c>
      <c r="C659" s="335">
        <v>645</v>
      </c>
      <c r="D659" s="149">
        <v>0</v>
      </c>
      <c r="E659" s="149">
        <v>0</v>
      </c>
      <c r="F659" s="148" t="str">
        <f>IF(D659&lt;&gt;0,IF(E659/D659&gt;=100,"&gt;&gt;100",E659/D659*100),"-")</f>
        <v>-</v>
      </c>
    </row>
    <row r="660" spans="1:6" s="8" customFormat="1" ht="12">
      <c r="A660" s="145" t="s">
        <v>1442</v>
      </c>
      <c r="B660" s="146" t="s">
        <v>1443</v>
      </c>
      <c r="C660" s="335">
        <v>646</v>
      </c>
      <c r="D660" s="149">
        <v>0</v>
      </c>
      <c r="E660" s="149">
        <v>0</v>
      </c>
      <c r="F660" s="148" t="str">
        <f>IF(D660&lt;&gt;0,IF(E660/D660&gt;=100,"&gt;&gt;100",E660/D660*100),"-")</f>
        <v>-</v>
      </c>
    </row>
    <row r="661" spans="1:6" s="8" customFormat="1" ht="12">
      <c r="A661" s="145">
        <v>61315</v>
      </c>
      <c r="B661" s="146" t="s">
        <v>1444</v>
      </c>
      <c r="C661" s="335">
        <v>647</v>
      </c>
      <c r="D661" s="149">
        <v>0</v>
      </c>
      <c r="E661" s="149">
        <v>0</v>
      </c>
      <c r="F661" s="148" t="str">
        <f>IF(D661&lt;&gt;0,IF(E661/D661&gt;=100,"&gt;&gt;100",E661/D661*100),"-")</f>
        <v>-</v>
      </c>
    </row>
    <row r="662" spans="1:6" s="8" customFormat="1" ht="12">
      <c r="A662" s="145">
        <v>61451</v>
      </c>
      <c r="B662" s="146" t="s">
        <v>1445</v>
      </c>
      <c r="C662" s="335">
        <v>648</v>
      </c>
      <c r="D662" s="149">
        <v>0</v>
      </c>
      <c r="E662" s="149">
        <v>0</v>
      </c>
      <c r="F662" s="148" t="str">
        <f>IF(D662&lt;&gt;0,IF(E662/D662&gt;=100,"&gt;&gt;100",E662/D662*100),"-")</f>
        <v>-</v>
      </c>
    </row>
    <row r="663" spans="1:6" s="8" customFormat="1" ht="12">
      <c r="A663" s="145">
        <v>61453</v>
      </c>
      <c r="B663" s="146" t="s">
        <v>1446</v>
      </c>
      <c r="C663" s="335">
        <v>649</v>
      </c>
      <c r="D663" s="149">
        <v>15368</v>
      </c>
      <c r="E663" s="149">
        <v>14160</v>
      </c>
      <c r="F663" s="148">
        <f>IF(D663&lt;&gt;0,IF(E663/D663&gt;=100,"&gt;&gt;100",E663/D663*100),"-")</f>
        <v>92.139510671525244</v>
      </c>
    </row>
    <row r="664" spans="1:6" s="8" customFormat="1" ht="12">
      <c r="A664" s="145">
        <v>63311</v>
      </c>
      <c r="B664" s="146" t="s">
        <v>1447</v>
      </c>
      <c r="C664" s="335">
        <v>650</v>
      </c>
      <c r="D664" s="149">
        <v>0</v>
      </c>
      <c r="E664" s="149">
        <v>0</v>
      </c>
      <c r="F664" s="148" t="str">
        <f>IF(D664&lt;&gt;0,IF(E664/D664&gt;=100,"&gt;&gt;100",E664/D664*100),"-")</f>
        <v>-</v>
      </c>
    </row>
    <row r="665" spans="1:6" s="8" customFormat="1" ht="12">
      <c r="A665" s="145">
        <v>63312</v>
      </c>
      <c r="B665" s="146" t="s">
        <v>1448</v>
      </c>
      <c r="C665" s="335">
        <v>651</v>
      </c>
      <c r="D665" s="149">
        <v>305861</v>
      </c>
      <c r="E665" s="149">
        <v>259615</v>
      </c>
      <c r="F665" s="148">
        <f>IF(D665&lt;&gt;0,IF(E665/D665&gt;=100,"&gt;&gt;100",E665/D665*100),"-")</f>
        <v>84.88005989648893</v>
      </c>
    </row>
    <row r="666" spans="1:6" s="8" customFormat="1" ht="12">
      <c r="A666" s="145">
        <v>63313</v>
      </c>
      <c r="B666" s="146" t="s">
        <v>1449</v>
      </c>
      <c r="C666" s="335">
        <v>652</v>
      </c>
      <c r="D666" s="149">
        <v>0</v>
      </c>
      <c r="E666" s="149">
        <v>0</v>
      </c>
      <c r="F666" s="148" t="str">
        <f>IF(D666&lt;&gt;0,IF(E666/D666&gt;=100,"&gt;&gt;100",E666/D666*100),"-")</f>
        <v>-</v>
      </c>
    </row>
    <row r="667" spans="1:6" s="8" customFormat="1" ht="12">
      <c r="A667" s="145">
        <v>63314</v>
      </c>
      <c r="B667" s="146" t="s">
        <v>1450</v>
      </c>
      <c r="C667" s="335">
        <v>653</v>
      </c>
      <c r="D667" s="149">
        <v>0</v>
      </c>
      <c r="E667" s="149">
        <v>0</v>
      </c>
      <c r="F667" s="148" t="str">
        <f>IF(D667&lt;&gt;0,IF(E667/D667&gt;=100,"&gt;&gt;100",E667/D667*100),"-")</f>
        <v>-</v>
      </c>
    </row>
    <row r="668" spans="1:6" s="8" customFormat="1" ht="12">
      <c r="A668" s="145">
        <v>63321</v>
      </c>
      <c r="B668" s="146" t="s">
        <v>1451</v>
      </c>
      <c r="C668" s="335">
        <v>654</v>
      </c>
      <c r="D668" s="149">
        <v>350000</v>
      </c>
      <c r="E668" s="149">
        <v>153950</v>
      </c>
      <c r="F668" s="148">
        <f>IF(D668&lt;&gt;0,IF(E668/D668&gt;=100,"&gt;&gt;100",E668/D668*100),"-")</f>
        <v>43.98571428571428</v>
      </c>
    </row>
    <row r="669" spans="1:6" s="8" customFormat="1" ht="12">
      <c r="A669" s="145">
        <v>63322</v>
      </c>
      <c r="B669" s="146" t="s">
        <v>1452</v>
      </c>
      <c r="C669" s="335">
        <v>655</v>
      </c>
      <c r="D669" s="149">
        <v>4232161</v>
      </c>
      <c r="E669" s="149">
        <v>2791158</v>
      </c>
      <c r="F669" s="148">
        <f>IF(D669&lt;&gt;0,IF(E669/D669&gt;=100,"&gt;&gt;100",E669/D669*100),"-")</f>
        <v>65.951129931021057</v>
      </c>
    </row>
    <row r="670" spans="1:6" s="8" customFormat="1" ht="12">
      <c r="A670" s="145">
        <v>63323</v>
      </c>
      <c r="B670" s="146" t="s">
        <v>1453</v>
      </c>
      <c r="C670" s="335">
        <v>656</v>
      </c>
      <c r="D670" s="149">
        <v>0</v>
      </c>
      <c r="E670" s="149">
        <v>0</v>
      </c>
      <c r="F670" s="148" t="str">
        <f>IF(D670&lt;&gt;0,IF(E670/D670&gt;=100,"&gt;&gt;100",E670/D670*100),"-")</f>
        <v>-</v>
      </c>
    </row>
    <row r="671" spans="1:6" s="8" customFormat="1" ht="12">
      <c r="A671" s="145">
        <v>63324</v>
      </c>
      <c r="B671" s="146" t="s">
        <v>1454</v>
      </c>
      <c r="C671" s="335">
        <v>657</v>
      </c>
      <c r="D671" s="149">
        <v>0</v>
      </c>
      <c r="E671" s="149">
        <v>0</v>
      </c>
      <c r="F671" s="148" t="str">
        <f>IF(D671&lt;&gt;0,IF(E671/D671&gt;=100,"&gt;&gt;100",E671/D671*100),"-")</f>
        <v>-</v>
      </c>
    </row>
    <row r="672" spans="1:6" s="8" customFormat="1" ht="12">
      <c r="A672" s="145">
        <v>63414</v>
      </c>
      <c r="B672" s="146" t="s">
        <v>1455</v>
      </c>
      <c r="C672" s="335">
        <v>658</v>
      </c>
      <c r="D672" s="149">
        <v>0</v>
      </c>
      <c r="E672" s="149">
        <v>0</v>
      </c>
      <c r="F672" s="148" t="str">
        <f>IF(D672&lt;&gt;0,IF(E672/D672&gt;=100,"&gt;&gt;100",E672/D672*100),"-")</f>
        <v>-</v>
      </c>
    </row>
    <row r="673" spans="1:6" s="8" customFormat="1" ht="12">
      <c r="A673" s="145">
        <v>63415</v>
      </c>
      <c r="B673" s="146" t="s">
        <v>1456</v>
      </c>
      <c r="C673" s="335">
        <v>659</v>
      </c>
      <c r="D673" s="149">
        <v>0</v>
      </c>
      <c r="E673" s="149">
        <v>0</v>
      </c>
      <c r="F673" s="148" t="str">
        <f>IF(D673&lt;&gt;0,IF(E673/D673&gt;=100,"&gt;&gt;100",E673/D673*100),"-")</f>
        <v>-</v>
      </c>
    </row>
    <row r="674" spans="1:6" s="8" customFormat="1" ht="12">
      <c r="A674" s="145">
        <v>63416</v>
      </c>
      <c r="B674" s="151" t="s">
        <v>1457</v>
      </c>
      <c r="C674" s="335">
        <v>660</v>
      </c>
      <c r="D674" s="149">
        <v>0</v>
      </c>
      <c r="E674" s="149">
        <v>0</v>
      </c>
      <c r="F674" s="148" t="str">
        <f>IF(D674&lt;&gt;0,IF(E674/D674&gt;=100,"&gt;&gt;100",E674/D674*100),"-")</f>
        <v>-</v>
      </c>
    </row>
    <row r="675" spans="1:6" s="8" customFormat="1" ht="12">
      <c r="A675" s="145">
        <v>63424</v>
      </c>
      <c r="B675" s="146" t="s">
        <v>1458</v>
      </c>
      <c r="C675" s="335">
        <v>661</v>
      </c>
      <c r="D675" s="149">
        <v>0</v>
      </c>
      <c r="E675" s="149">
        <v>0</v>
      </c>
      <c r="F675" s="148" t="str">
        <f>IF(D675&lt;&gt;0,IF(E675/D675&gt;=100,"&gt;&gt;100",E675/D675*100),"-")</f>
        <v>-</v>
      </c>
    </row>
    <row r="676" spans="1:6" s="8" customFormat="1" ht="12">
      <c r="A676" s="145">
        <v>63425</v>
      </c>
      <c r="B676" s="146" t="s">
        <v>1459</v>
      </c>
      <c r="C676" s="335">
        <v>662</v>
      </c>
      <c r="D676" s="149">
        <v>0</v>
      </c>
      <c r="E676" s="149">
        <v>0</v>
      </c>
      <c r="F676" s="148" t="str">
        <f>IF(D676&lt;&gt;0,IF(E676/D676&gt;=100,"&gt;&gt;100",E676/D676*100),"-")</f>
        <v>-</v>
      </c>
    </row>
    <row r="677" spans="1:6" s="8" customFormat="1" ht="24">
      <c r="A677" s="145">
        <v>63426</v>
      </c>
      <c r="B677" s="152" t="s">
        <v>1460</v>
      </c>
      <c r="C677" s="335">
        <v>663</v>
      </c>
      <c r="D677" s="149">
        <v>0</v>
      </c>
      <c r="E677" s="149">
        <v>0</v>
      </c>
      <c r="F677" s="148" t="str">
        <f>IF(D677&lt;&gt;0,IF(E677/D677&gt;=100,"&gt;&gt;100",E677/D677*100),"-")</f>
        <v>-</v>
      </c>
    </row>
    <row r="678" spans="1:6" s="8" customFormat="1" ht="12">
      <c r="A678" s="145">
        <v>63612</v>
      </c>
      <c r="B678" s="152" t="s">
        <v>1461</v>
      </c>
      <c r="C678" s="335">
        <v>664</v>
      </c>
      <c r="D678" s="149">
        <v>0</v>
      </c>
      <c r="E678" s="149">
        <v>0</v>
      </c>
      <c r="F678" s="148"/>
    </row>
    <row r="679" spans="1:6" s="8" customFormat="1" ht="12">
      <c r="A679" s="145">
        <v>63613</v>
      </c>
      <c r="B679" s="152" t="s">
        <v>1462</v>
      </c>
      <c r="C679" s="335">
        <v>665</v>
      </c>
      <c r="D679" s="149">
        <v>0</v>
      </c>
      <c r="E679" s="149">
        <v>0</v>
      </c>
      <c r="F679" s="148"/>
    </row>
    <row r="680" spans="1:6" s="8" customFormat="1" ht="12">
      <c r="A680" s="145">
        <v>63622</v>
      </c>
      <c r="B680" s="152" t="s">
        <v>1463</v>
      </c>
      <c r="C680" s="335">
        <v>666</v>
      </c>
      <c r="D680" s="149">
        <v>0</v>
      </c>
      <c r="E680" s="149">
        <v>0</v>
      </c>
      <c r="F680" s="148"/>
    </row>
    <row r="681" spans="1:6" s="8" customFormat="1" ht="12">
      <c r="A681" s="145">
        <v>63623</v>
      </c>
      <c r="B681" s="151" t="s">
        <v>1464</v>
      </c>
      <c r="C681" s="335">
        <v>667</v>
      </c>
      <c r="D681" s="149">
        <v>0</v>
      </c>
      <c r="E681" s="149">
        <v>0</v>
      </c>
      <c r="F681" s="148"/>
    </row>
    <row r="682" spans="1:6" s="8" customFormat="1" ht="12">
      <c r="A682" s="145">
        <v>63811</v>
      </c>
      <c r="B682" s="152" t="s">
        <v>1465</v>
      </c>
      <c r="C682" s="335">
        <v>668</v>
      </c>
      <c r="D682" s="149">
        <v>0</v>
      </c>
      <c r="E682" s="149">
        <v>0</v>
      </c>
      <c r="F682" s="148"/>
    </row>
    <row r="683" spans="1:6" s="8" customFormat="1" ht="12">
      <c r="A683" s="145">
        <v>63812</v>
      </c>
      <c r="B683" s="152" t="s">
        <v>1466</v>
      </c>
      <c r="C683" s="335">
        <v>669</v>
      </c>
      <c r="D683" s="149">
        <v>0</v>
      </c>
      <c r="E683" s="149">
        <v>0</v>
      </c>
      <c r="F683" s="148"/>
    </row>
    <row r="684" spans="1:6" s="8" customFormat="1" ht="24">
      <c r="A684" s="145" t="s">
        <v>1467</v>
      </c>
      <c r="B684" s="152" t="s">
        <v>1468</v>
      </c>
      <c r="C684" s="335">
        <v>670</v>
      </c>
      <c r="D684" s="149">
        <v>0</v>
      </c>
      <c r="E684" s="149">
        <v>0</v>
      </c>
      <c r="F684" s="148"/>
    </row>
    <row r="685" spans="1:6" s="8" customFormat="1" ht="12">
      <c r="A685" s="145" t="s">
        <v>1469</v>
      </c>
      <c r="B685" s="152" t="s">
        <v>1470</v>
      </c>
      <c r="C685" s="335">
        <v>671</v>
      </c>
      <c r="D685" s="149">
        <v>0</v>
      </c>
      <c r="E685" s="149">
        <v>0</v>
      </c>
      <c r="F685" s="148"/>
    </row>
    <row r="686" spans="1:6" s="8" customFormat="1" ht="12">
      <c r="A686" s="145">
        <v>63821</v>
      </c>
      <c r="B686" s="152" t="s">
        <v>1471</v>
      </c>
      <c r="C686" s="335">
        <v>672</v>
      </c>
      <c r="D686" s="149">
        <v>0</v>
      </c>
      <c r="E686" s="149">
        <v>0</v>
      </c>
      <c r="F686" s="148"/>
    </row>
    <row r="687" spans="1:6" s="8" customFormat="1" ht="12">
      <c r="A687" s="145">
        <v>63822</v>
      </c>
      <c r="B687" s="152" t="s">
        <v>1472</v>
      </c>
      <c r="C687" s="335">
        <v>673</v>
      </c>
      <c r="D687" s="149">
        <v>0</v>
      </c>
      <c r="E687" s="149">
        <v>0</v>
      </c>
      <c r="F687" s="148"/>
    </row>
    <row r="688" spans="1:6" s="8" customFormat="1" ht="24">
      <c r="A688" s="145" t="s">
        <v>1473</v>
      </c>
      <c r="B688" s="152" t="s">
        <v>1474</v>
      </c>
      <c r="C688" s="335">
        <v>674</v>
      </c>
      <c r="D688" s="149">
        <v>0</v>
      </c>
      <c r="E688" s="149">
        <v>0</v>
      </c>
      <c r="F688" s="148"/>
    </row>
    <row r="689" spans="1:6" s="8" customFormat="1" ht="12">
      <c r="A689" s="145" t="s">
        <v>1475</v>
      </c>
      <c r="B689" s="152" t="s">
        <v>1476</v>
      </c>
      <c r="C689" s="335">
        <v>675</v>
      </c>
      <c r="D689" s="149">
        <v>0</v>
      </c>
      <c r="E689" s="149">
        <v>0</v>
      </c>
      <c r="F689" s="148"/>
    </row>
    <row r="690" spans="1:6" s="8" customFormat="1" ht="12">
      <c r="A690" s="145">
        <v>64191</v>
      </c>
      <c r="B690" s="146" t="s">
        <v>1477</v>
      </c>
      <c r="C690" s="335">
        <v>676</v>
      </c>
      <c r="D690" s="149">
        <v>0</v>
      </c>
      <c r="E690" s="149">
        <v>0</v>
      </c>
      <c r="F690" s="148" t="str">
        <f t="shared" si="12" ref="F690:F699">IF(D690&lt;&gt;0,IF(E690/D690&gt;=100,"&gt;&gt;100",E690/D690*100),"-")</f>
        <v>-</v>
      </c>
    </row>
    <row r="691" spans="1:6" s="8" customFormat="1" ht="12">
      <c r="A691" s="145">
        <v>64371</v>
      </c>
      <c r="B691" s="146" t="s">
        <v>1478</v>
      </c>
      <c r="C691" s="335">
        <v>677</v>
      </c>
      <c r="D691" s="149">
        <v>0</v>
      </c>
      <c r="E691" s="149">
        <v>0</v>
      </c>
      <c r="F691" s="148" t="str">
        <f>IF(D691&lt;&gt;0,IF(E691/D691&gt;=100,"&gt;&gt;100",E691/D691*100),"-")</f>
        <v>-</v>
      </c>
    </row>
    <row r="692" spans="1:6" s="8" customFormat="1" ht="12">
      <c r="A692" s="145">
        <v>64372</v>
      </c>
      <c r="B692" s="146" t="s">
        <v>1479</v>
      </c>
      <c r="C692" s="335">
        <v>678</v>
      </c>
      <c r="D692" s="149">
        <v>0</v>
      </c>
      <c r="E692" s="149">
        <v>0</v>
      </c>
      <c r="F692" s="148" t="str">
        <f>IF(D692&lt;&gt;0,IF(E692/D692&gt;=100,"&gt;&gt;100",E692/D692*100),"-")</f>
        <v>-</v>
      </c>
    </row>
    <row r="693" spans="1:6" s="8" customFormat="1" ht="12">
      <c r="A693" s="145">
        <v>64373</v>
      </c>
      <c r="B693" s="146" t="s">
        <v>1480</v>
      </c>
      <c r="C693" s="335">
        <v>679</v>
      </c>
      <c r="D693" s="149">
        <v>0</v>
      </c>
      <c r="E693" s="149">
        <v>0</v>
      </c>
      <c r="F693" s="148" t="str">
        <f>IF(D693&lt;&gt;0,IF(E693/D693&gt;=100,"&gt;&gt;100",E693/D693*100),"-")</f>
        <v>-</v>
      </c>
    </row>
    <row r="694" spans="1:6" s="8" customFormat="1" ht="12">
      <c r="A694" s="145">
        <v>64374</v>
      </c>
      <c r="B694" s="146" t="s">
        <v>1481</v>
      </c>
      <c r="C694" s="335">
        <v>680</v>
      </c>
      <c r="D694" s="149">
        <v>0</v>
      </c>
      <c r="E694" s="149">
        <v>0</v>
      </c>
      <c r="F694" s="148" t="str">
        <f>IF(D694&lt;&gt;0,IF(E694/D694&gt;=100,"&gt;&gt;100",E694/D694*100),"-")</f>
        <v>-</v>
      </c>
    </row>
    <row r="695" spans="1:6" s="8" customFormat="1" ht="12">
      <c r="A695" s="145">
        <v>64375</v>
      </c>
      <c r="B695" s="146" t="s">
        <v>1482</v>
      </c>
      <c r="C695" s="335">
        <v>681</v>
      </c>
      <c r="D695" s="149">
        <v>0</v>
      </c>
      <c r="E695" s="149">
        <v>0</v>
      </c>
      <c r="F695" s="148" t="str">
        <f>IF(D695&lt;&gt;0,IF(E695/D695&gt;=100,"&gt;&gt;100",E695/D695*100),"-")</f>
        <v>-</v>
      </c>
    </row>
    <row r="696" spans="1:6" s="8" customFormat="1" ht="24">
      <c r="A696" s="145">
        <v>64376</v>
      </c>
      <c r="B696" s="152" t="s">
        <v>1483</v>
      </c>
      <c r="C696" s="335">
        <v>682</v>
      </c>
      <c r="D696" s="149">
        <v>0</v>
      </c>
      <c r="E696" s="149">
        <v>0</v>
      </c>
      <c r="F696" s="148" t="str">
        <f>IF(D696&lt;&gt;0,IF(E696/D696&gt;=100,"&gt;&gt;100",E696/D696*100),"-")</f>
        <v>-</v>
      </c>
    </row>
    <row r="697" spans="1:6" s="8" customFormat="1" ht="24">
      <c r="A697" s="145">
        <v>64377</v>
      </c>
      <c r="B697" s="146" t="s">
        <v>1484</v>
      </c>
      <c r="C697" s="335">
        <v>683</v>
      </c>
      <c r="D697" s="149">
        <v>0</v>
      </c>
      <c r="E697" s="149">
        <v>0</v>
      </c>
      <c r="F697" s="148" t="str">
        <f>IF(D697&lt;&gt;0,IF(E697/D697&gt;=100,"&gt;&gt;100",E697/D697*100),"-")</f>
        <v>-</v>
      </c>
    </row>
    <row r="698" spans="1:6" s="8" customFormat="1" ht="12">
      <c r="A698" s="145">
        <v>65264</v>
      </c>
      <c r="B698" s="146" t="s">
        <v>1485</v>
      </c>
      <c r="C698" s="335">
        <v>684</v>
      </c>
      <c r="D698" s="149">
        <v>0</v>
      </c>
      <c r="E698" s="149">
        <v>0</v>
      </c>
      <c r="F698" s="148" t="str">
        <f>IF(D698&lt;&gt;0,IF(E698/D698&gt;=100,"&gt;&gt;100",E698/D698*100),"-")</f>
        <v>-</v>
      </c>
    </row>
    <row r="699" spans="1:6" s="8" customFormat="1" ht="12">
      <c r="A699" s="145">
        <v>65265</v>
      </c>
      <c r="B699" s="146" t="s">
        <v>1486</v>
      </c>
      <c r="C699" s="335">
        <v>685</v>
      </c>
      <c r="D699" s="149">
        <v>0</v>
      </c>
      <c r="E699" s="149">
        <v>0</v>
      </c>
      <c r="F699" s="148" t="str">
        <f>IF(D699&lt;&gt;0,IF(E699/D699&gt;=100,"&gt;&gt;100",E699/D699*100),"-")</f>
        <v>-</v>
      </c>
    </row>
    <row r="700" spans="1:6" s="8" customFormat="1" ht="12">
      <c r="A700" s="145" t="s">
        <v>1487</v>
      </c>
      <c r="B700" s="146" t="s">
        <v>1488</v>
      </c>
      <c r="C700" s="335">
        <v>686</v>
      </c>
      <c r="D700" s="149">
        <v>0</v>
      </c>
      <c r="E700" s="149">
        <v>0</v>
      </c>
      <c r="F700" s="148"/>
    </row>
    <row r="701" spans="1:6" s="8" customFormat="1" ht="12">
      <c r="A701" s="145">
        <v>31214</v>
      </c>
      <c r="B701" s="146" t="s">
        <v>1489</v>
      </c>
      <c r="C701" s="335">
        <v>687</v>
      </c>
      <c r="D701" s="149">
        <v>0</v>
      </c>
      <c r="E701" s="149">
        <v>0</v>
      </c>
      <c r="F701" s="148" t="str">
        <f>IF(D701&lt;&gt;0,IF(E701/D701&gt;=100,"&gt;&gt;100",E701/D701*100),"-")</f>
        <v>-</v>
      </c>
    </row>
    <row r="702" spans="1:6" s="8" customFormat="1" ht="12">
      <c r="A702" s="145">
        <v>31215</v>
      </c>
      <c r="B702" s="146" t="s">
        <v>1490</v>
      </c>
      <c r="C702" s="335">
        <v>688</v>
      </c>
      <c r="D702" s="149">
        <v>0</v>
      </c>
      <c r="E702" s="149">
        <v>0</v>
      </c>
      <c r="F702" s="148" t="str">
        <f>IF(D702&lt;&gt;0,IF(E702/D702&gt;=100,"&gt;&gt;100",E702/D702*100),"-")</f>
        <v>-</v>
      </c>
    </row>
    <row r="703" spans="1:6" s="8" customFormat="1" ht="12">
      <c r="A703" s="145">
        <v>32121</v>
      </c>
      <c r="B703" s="146" t="s">
        <v>1491</v>
      </c>
      <c r="C703" s="335">
        <v>689</v>
      </c>
      <c r="D703" s="149">
        <v>61824</v>
      </c>
      <c r="E703" s="149">
        <v>42963</v>
      </c>
      <c r="F703" s="148">
        <f>IF(D703&lt;&gt;0,IF(E703/D703&gt;=100,"&gt;&gt;100",E703/D703*100),"-")</f>
        <v>69.492430124223603</v>
      </c>
    </row>
    <row r="704" spans="1:6" s="8" customFormat="1" ht="12">
      <c r="A704" s="145" t="s">
        <v>1492</v>
      </c>
      <c r="B704" s="146" t="s">
        <v>1493</v>
      </c>
      <c r="C704" s="335">
        <v>690</v>
      </c>
      <c r="D704" s="149">
        <v>0</v>
      </c>
      <c r="E704" s="149">
        <v>0</v>
      </c>
      <c r="F704" s="148"/>
    </row>
    <row r="705" spans="1:6" s="8" customFormat="1" ht="12">
      <c r="A705" s="145" t="s">
        <v>1494</v>
      </c>
      <c r="B705" s="146" t="s">
        <v>1495</v>
      </c>
      <c r="C705" s="335">
        <v>691</v>
      </c>
      <c r="D705" s="149">
        <v>0</v>
      </c>
      <c r="E705" s="149">
        <v>600</v>
      </c>
      <c r="F705" s="148" t="str">
        <f>IF(D705&lt;&gt;0,IF(E705/D705&gt;=100,"&gt;&gt;100",E705/D705*100),"-")</f>
        <v>-</v>
      </c>
    </row>
    <row r="706" spans="1:6" s="8" customFormat="1" ht="12">
      <c r="A706" s="145" t="s">
        <v>1496</v>
      </c>
      <c r="B706" s="146" t="s">
        <v>1497</v>
      </c>
      <c r="C706" s="335">
        <v>692</v>
      </c>
      <c r="D706" s="149">
        <v>33760</v>
      </c>
      <c r="E706" s="149">
        <v>7674</v>
      </c>
      <c r="F706" s="148">
        <f>IF(D706&lt;&gt;0,IF(E706/D706&gt;=100,"&gt;&gt;100",E706/D706*100),"-")</f>
        <v>22.731042654028435</v>
      </c>
    </row>
    <row r="707" spans="1:6" s="8" customFormat="1" ht="12">
      <c r="A707" s="145" t="s">
        <v>1498</v>
      </c>
      <c r="B707" s="146" t="s">
        <v>1499</v>
      </c>
      <c r="C707" s="335">
        <v>693</v>
      </c>
      <c r="D707" s="149">
        <v>129366</v>
      </c>
      <c r="E707" s="149">
        <v>158940</v>
      </c>
      <c r="F707" s="148">
        <f>IF(D707&lt;&gt;0,IF(E707/D707&gt;=100,"&gt;&gt;100",E707/D707*100),"-")</f>
        <v>122.86072074579101</v>
      </c>
    </row>
    <row r="708" spans="1:6" s="8" customFormat="1" ht="12">
      <c r="A708" s="145" t="s">
        <v>1500</v>
      </c>
      <c r="B708" s="146" t="s">
        <v>1501</v>
      </c>
      <c r="C708" s="335">
        <v>694</v>
      </c>
      <c r="D708" s="149">
        <v>108276</v>
      </c>
      <c r="E708" s="149">
        <v>35203</v>
      </c>
      <c r="F708" s="148">
        <f>IF(D708&lt;&gt;0,IF(E708/D708&gt;=100,"&gt;&gt;100",E708/D708*100),"-")</f>
        <v>32.512283423842774</v>
      </c>
    </row>
    <row r="709" spans="1:6" s="8" customFormat="1" ht="12">
      <c r="A709" s="145" t="s">
        <v>1502</v>
      </c>
      <c r="B709" s="146" t="s">
        <v>1503</v>
      </c>
      <c r="C709" s="335">
        <v>695</v>
      </c>
      <c r="D709" s="149">
        <v>0</v>
      </c>
      <c r="E709" s="149">
        <v>0</v>
      </c>
      <c r="F709" s="148"/>
    </row>
    <row r="710" spans="1:6" s="8" customFormat="1" ht="12">
      <c r="A710" s="145">
        <v>32911</v>
      </c>
      <c r="B710" s="146" t="s">
        <v>1504</v>
      </c>
      <c r="C710" s="335">
        <v>696</v>
      </c>
      <c r="D710" s="149">
        <v>454505</v>
      </c>
      <c r="E710" s="149">
        <v>366042</v>
      </c>
      <c r="F710" s="148">
        <f t="shared" si="13" ref="F710:F773">IF(D710&lt;&gt;0,IF(E710/D710&gt;=100,"&gt;&gt;100",E710/D710*100),"-")</f>
        <v>80.53640774028888</v>
      </c>
    </row>
    <row r="711" spans="1:6" s="8" customFormat="1" ht="12">
      <c r="A711" s="145" t="s">
        <v>1505</v>
      </c>
      <c r="B711" s="146" t="s">
        <v>1506</v>
      </c>
      <c r="C711" s="335">
        <v>697</v>
      </c>
      <c r="D711" s="149">
        <v>21641</v>
      </c>
      <c r="E711" s="149">
        <v>29765</v>
      </c>
      <c r="F711" s="148">
        <f>IF(D711&lt;&gt;0,IF(E711/D711&gt;=100,"&gt;&gt;100",E711/D711*100),"-")</f>
        <v>137.53985490504135</v>
      </c>
    </row>
    <row r="712" spans="1:6" s="8" customFormat="1" ht="12">
      <c r="A712" s="145">
        <v>34111</v>
      </c>
      <c r="B712" s="146" t="s">
        <v>1507</v>
      </c>
      <c r="C712" s="335">
        <v>698</v>
      </c>
      <c r="D712" s="149">
        <v>0</v>
      </c>
      <c r="E712" s="149">
        <v>0</v>
      </c>
      <c r="F712" s="148" t="str">
        <f>IF(D712&lt;&gt;0,IF(E712/D712&gt;=100,"&gt;&gt;100",E712/D712*100),"-")</f>
        <v>-</v>
      </c>
    </row>
    <row r="713" spans="1:6" s="8" customFormat="1" ht="12">
      <c r="A713" s="145">
        <v>34112</v>
      </c>
      <c r="B713" s="146" t="s">
        <v>1508</v>
      </c>
      <c r="C713" s="335">
        <v>699</v>
      </c>
      <c r="D713" s="149">
        <v>0</v>
      </c>
      <c r="E713" s="149">
        <v>0</v>
      </c>
      <c r="F713" s="148" t="str">
        <f>IF(D713&lt;&gt;0,IF(E713/D713&gt;=100,"&gt;&gt;100",E713/D713*100),"-")</f>
        <v>-</v>
      </c>
    </row>
    <row r="714" spans="1:6" s="8" customFormat="1" ht="12">
      <c r="A714" s="145">
        <v>34121</v>
      </c>
      <c r="B714" s="146" t="s">
        <v>1509</v>
      </c>
      <c r="C714" s="335">
        <v>700</v>
      </c>
      <c r="D714" s="149">
        <v>0</v>
      </c>
      <c r="E714" s="149">
        <v>0</v>
      </c>
      <c r="F714" s="148" t="str">
        <f>IF(D714&lt;&gt;0,IF(E714/D714&gt;=100,"&gt;&gt;100",E714/D714*100),"-")</f>
        <v>-</v>
      </c>
    </row>
    <row r="715" spans="1:6" s="8" customFormat="1" ht="12">
      <c r="A715" s="145">
        <v>34122</v>
      </c>
      <c r="B715" s="146" t="s">
        <v>1510</v>
      </c>
      <c r="C715" s="335">
        <v>701</v>
      </c>
      <c r="D715" s="149">
        <v>0</v>
      </c>
      <c r="E715" s="149">
        <v>0</v>
      </c>
      <c r="F715" s="148" t="str">
        <f>IF(D715&lt;&gt;0,IF(E715/D715&gt;=100,"&gt;&gt;100",E715/D715*100),"-")</f>
        <v>-</v>
      </c>
    </row>
    <row r="716" spans="1:6" s="8" customFormat="1" ht="12">
      <c r="A716" s="145">
        <v>34131</v>
      </c>
      <c r="B716" s="146" t="s">
        <v>1511</v>
      </c>
      <c r="C716" s="335">
        <v>702</v>
      </c>
      <c r="D716" s="149">
        <v>0</v>
      </c>
      <c r="E716" s="149">
        <v>0</v>
      </c>
      <c r="F716" s="148" t="str">
        <f>IF(D716&lt;&gt;0,IF(E716/D716&gt;=100,"&gt;&gt;100",E716/D716*100),"-")</f>
        <v>-</v>
      </c>
    </row>
    <row r="717" spans="1:6" s="8" customFormat="1" ht="12">
      <c r="A717" s="145">
        <v>34132</v>
      </c>
      <c r="B717" s="146" t="s">
        <v>1512</v>
      </c>
      <c r="C717" s="335">
        <v>703</v>
      </c>
      <c r="D717" s="149">
        <v>0</v>
      </c>
      <c r="E717" s="149">
        <v>0</v>
      </c>
      <c r="F717" s="148" t="str">
        <f>IF(D717&lt;&gt;0,IF(E717/D717&gt;=100,"&gt;&gt;100",E717/D717*100),"-")</f>
        <v>-</v>
      </c>
    </row>
    <row r="718" spans="1:6" s="8" customFormat="1" ht="12">
      <c r="A718" s="145">
        <v>34191</v>
      </c>
      <c r="B718" s="146" t="s">
        <v>1513</v>
      </c>
      <c r="C718" s="335">
        <v>704</v>
      </c>
      <c r="D718" s="149">
        <v>0</v>
      </c>
      <c r="E718" s="149">
        <v>0</v>
      </c>
      <c r="F718" s="148" t="str">
        <f>IF(D718&lt;&gt;0,IF(E718/D718&gt;=100,"&gt;&gt;100",E718/D718*100),"-")</f>
        <v>-</v>
      </c>
    </row>
    <row r="719" spans="1:6" s="8" customFormat="1" ht="12">
      <c r="A719" s="145">
        <v>34192</v>
      </c>
      <c r="B719" s="146" t="s">
        <v>1514</v>
      </c>
      <c r="C719" s="335">
        <v>705</v>
      </c>
      <c r="D719" s="149">
        <v>0</v>
      </c>
      <c r="E719" s="149">
        <v>0</v>
      </c>
      <c r="F719" s="148" t="str">
        <f>IF(D719&lt;&gt;0,IF(E719/D719&gt;=100,"&gt;&gt;100",E719/D719*100),"-")</f>
        <v>-</v>
      </c>
    </row>
    <row r="720" spans="1:6" s="8" customFormat="1" ht="12">
      <c r="A720" s="145">
        <v>34213</v>
      </c>
      <c r="B720" s="146" t="s">
        <v>1515</v>
      </c>
      <c r="C720" s="335">
        <v>706</v>
      </c>
      <c r="D720" s="149">
        <v>0</v>
      </c>
      <c r="E720" s="149">
        <v>0</v>
      </c>
      <c r="F720" s="148" t="str">
        <f>IF(D720&lt;&gt;0,IF(E720/D720&gt;=100,"&gt;&gt;100",E720/D720*100),"-")</f>
        <v>-</v>
      </c>
    </row>
    <row r="721" spans="1:6" s="8" customFormat="1" ht="12">
      <c r="A721" s="145">
        <v>34214</v>
      </c>
      <c r="B721" s="146" t="s">
        <v>1516</v>
      </c>
      <c r="C721" s="335">
        <v>707</v>
      </c>
      <c r="D721" s="149">
        <v>0</v>
      </c>
      <c r="E721" s="149">
        <v>0</v>
      </c>
      <c r="F721" s="148" t="str">
        <f>IF(D721&lt;&gt;0,IF(E721/D721&gt;=100,"&gt;&gt;100",E721/D721*100),"-")</f>
        <v>-</v>
      </c>
    </row>
    <row r="722" spans="1:6" s="8" customFormat="1" ht="12">
      <c r="A722" s="145">
        <v>34215</v>
      </c>
      <c r="B722" s="146" t="s">
        <v>1517</v>
      </c>
      <c r="C722" s="335">
        <v>708</v>
      </c>
      <c r="D722" s="149">
        <v>0</v>
      </c>
      <c r="E722" s="149">
        <v>0</v>
      </c>
      <c r="F722" s="148" t="str">
        <f>IF(D722&lt;&gt;0,IF(E722/D722&gt;=100,"&gt;&gt;100",E722/D722*100),"-")</f>
        <v>-</v>
      </c>
    </row>
    <row r="723" spans="1:6" s="8" customFormat="1" ht="12">
      <c r="A723" s="145">
        <v>34216</v>
      </c>
      <c r="B723" s="146" t="s">
        <v>1518</v>
      </c>
      <c r="C723" s="335">
        <v>709</v>
      </c>
      <c r="D723" s="149">
        <v>0</v>
      </c>
      <c r="E723" s="149">
        <v>0</v>
      </c>
      <c r="F723" s="148" t="str">
        <f>IF(D723&lt;&gt;0,IF(E723/D723&gt;=100,"&gt;&gt;100",E723/D723*100),"-")</f>
        <v>-</v>
      </c>
    </row>
    <row r="724" spans="1:6" s="8" customFormat="1" ht="12">
      <c r="A724" s="145">
        <v>34222</v>
      </c>
      <c r="B724" s="146" t="s">
        <v>1519</v>
      </c>
      <c r="C724" s="335">
        <v>710</v>
      </c>
      <c r="D724" s="149">
        <v>977975</v>
      </c>
      <c r="E724" s="149">
        <v>735053</v>
      </c>
      <c r="F724" s="148">
        <f>IF(D724&lt;&gt;0,IF(E724/D724&gt;=100,"&gt;&gt;100",E724/D724*100),"-")</f>
        <v>75.160714742196888</v>
      </c>
    </row>
    <row r="725" spans="1:6" s="8" customFormat="1" ht="12">
      <c r="A725" s="145">
        <v>34223</v>
      </c>
      <c r="B725" s="146" t="s">
        <v>1520</v>
      </c>
      <c r="C725" s="335">
        <v>711</v>
      </c>
      <c r="D725" s="149">
        <v>0</v>
      </c>
      <c r="E725" s="149">
        <v>0</v>
      </c>
      <c r="F725" s="148" t="str">
        <f>IF(D725&lt;&gt;0,IF(E725/D725&gt;=100,"&gt;&gt;100",E725/D725*100),"-")</f>
        <v>-</v>
      </c>
    </row>
    <row r="726" spans="1:6" s="8" customFormat="1" ht="12">
      <c r="A726" s="145">
        <v>34224</v>
      </c>
      <c r="B726" s="146" t="s">
        <v>1521</v>
      </c>
      <c r="C726" s="335">
        <v>712</v>
      </c>
      <c r="D726" s="149">
        <v>0</v>
      </c>
      <c r="E726" s="149">
        <v>0</v>
      </c>
      <c r="F726" s="148" t="str">
        <f>IF(D726&lt;&gt;0,IF(E726/D726&gt;=100,"&gt;&gt;100",E726/D726*100),"-")</f>
        <v>-</v>
      </c>
    </row>
    <row r="727" spans="1:6" s="8" customFormat="1" ht="12">
      <c r="A727" s="145">
        <v>34233</v>
      </c>
      <c r="B727" s="146" t="s">
        <v>1522</v>
      </c>
      <c r="C727" s="335">
        <v>713</v>
      </c>
      <c r="D727" s="149">
        <v>0</v>
      </c>
      <c r="E727" s="149">
        <v>0</v>
      </c>
      <c r="F727" s="148" t="str">
        <f>IF(D727&lt;&gt;0,IF(E727/D727&gt;=100,"&gt;&gt;100",E727/D727*100),"-")</f>
        <v>-</v>
      </c>
    </row>
    <row r="728" spans="1:6" s="8" customFormat="1" ht="12">
      <c r="A728" s="145">
        <v>34234</v>
      </c>
      <c r="B728" s="151" t="s">
        <v>1523</v>
      </c>
      <c r="C728" s="335">
        <v>714</v>
      </c>
      <c r="D728" s="149">
        <v>0</v>
      </c>
      <c r="E728" s="149">
        <v>0</v>
      </c>
      <c r="F728" s="148" t="str">
        <f>IF(D728&lt;&gt;0,IF(E728/D728&gt;=100,"&gt;&gt;100",E728/D728*100),"-")</f>
        <v>-</v>
      </c>
    </row>
    <row r="729" spans="1:6" s="8" customFormat="1" ht="24">
      <c r="A729" s="145">
        <v>34235</v>
      </c>
      <c r="B729" s="152" t="s">
        <v>1524</v>
      </c>
      <c r="C729" s="335">
        <v>715</v>
      </c>
      <c r="D729" s="149">
        <v>0</v>
      </c>
      <c r="E729" s="149">
        <v>0</v>
      </c>
      <c r="F729" s="148" t="str">
        <f>IF(D729&lt;&gt;0,IF(E729/D729&gt;=100,"&gt;&gt;100",E729/D729*100),"-")</f>
        <v>-</v>
      </c>
    </row>
    <row r="730" spans="1:6" s="8" customFormat="1" ht="12">
      <c r="A730" s="145">
        <v>34236</v>
      </c>
      <c r="B730" s="146" t="s">
        <v>1525</v>
      </c>
      <c r="C730" s="335">
        <v>716</v>
      </c>
      <c r="D730" s="149">
        <v>0</v>
      </c>
      <c r="E730" s="149">
        <v>0</v>
      </c>
      <c r="F730" s="148" t="str">
        <f>IF(D730&lt;&gt;0,IF(E730/D730&gt;=100,"&gt;&gt;100",E730/D730*100),"-")</f>
        <v>-</v>
      </c>
    </row>
    <row r="731" spans="1:6" s="8" customFormat="1" ht="12">
      <c r="A731" s="145">
        <v>34237</v>
      </c>
      <c r="B731" s="146" t="s">
        <v>1526</v>
      </c>
      <c r="C731" s="335">
        <v>717</v>
      </c>
      <c r="D731" s="149">
        <v>0</v>
      </c>
      <c r="E731" s="149">
        <v>0</v>
      </c>
      <c r="F731" s="148" t="str">
        <f>IF(D731&lt;&gt;0,IF(E731/D731&gt;=100,"&gt;&gt;100",E731/D731*100),"-")</f>
        <v>-</v>
      </c>
    </row>
    <row r="732" spans="1:6" s="8" customFormat="1" ht="12">
      <c r="A732" s="145">
        <v>34238</v>
      </c>
      <c r="B732" s="146" t="s">
        <v>1527</v>
      </c>
      <c r="C732" s="335">
        <v>718</v>
      </c>
      <c r="D732" s="149">
        <v>0</v>
      </c>
      <c r="E732" s="149">
        <v>0</v>
      </c>
      <c r="F732" s="148" t="str">
        <f>IF(D732&lt;&gt;0,IF(E732/D732&gt;=100,"&gt;&gt;100",E732/D732*100),"-")</f>
        <v>-</v>
      </c>
    </row>
    <row r="733" spans="1:6" s="8" customFormat="1" ht="12">
      <c r="A733" s="145">
        <v>34273</v>
      </c>
      <c r="B733" s="146" t="s">
        <v>1528</v>
      </c>
      <c r="C733" s="335">
        <v>719</v>
      </c>
      <c r="D733" s="149">
        <v>0</v>
      </c>
      <c r="E733" s="149">
        <v>0</v>
      </c>
      <c r="F733" s="148" t="str">
        <f>IF(D733&lt;&gt;0,IF(E733/D733&gt;=100,"&gt;&gt;100",E733/D733*100),"-")</f>
        <v>-</v>
      </c>
    </row>
    <row r="734" spans="1:6" s="8" customFormat="1" ht="12">
      <c r="A734" s="145">
        <v>34274</v>
      </c>
      <c r="B734" s="146" t="s">
        <v>1529</v>
      </c>
      <c r="C734" s="335">
        <v>720</v>
      </c>
      <c r="D734" s="149">
        <v>0</v>
      </c>
      <c r="E734" s="149">
        <v>0</v>
      </c>
      <c r="F734" s="148" t="str">
        <f>IF(D734&lt;&gt;0,IF(E734/D734&gt;=100,"&gt;&gt;100",E734/D734*100),"-")</f>
        <v>-</v>
      </c>
    </row>
    <row r="735" spans="1:6" s="8" customFormat="1" ht="12">
      <c r="A735" s="145">
        <v>34275</v>
      </c>
      <c r="B735" s="146" t="s">
        <v>1530</v>
      </c>
      <c r="C735" s="335">
        <v>721</v>
      </c>
      <c r="D735" s="149">
        <v>0</v>
      </c>
      <c r="E735" s="149">
        <v>0</v>
      </c>
      <c r="F735" s="148" t="str">
        <f>IF(D735&lt;&gt;0,IF(E735/D735&gt;=100,"&gt;&gt;100",E735/D735*100),"-")</f>
        <v>-</v>
      </c>
    </row>
    <row r="736" spans="1:6" s="8" customFormat="1" ht="12">
      <c r="A736" s="145">
        <v>34281</v>
      </c>
      <c r="B736" s="146" t="s">
        <v>1531</v>
      </c>
      <c r="C736" s="335">
        <v>722</v>
      </c>
      <c r="D736" s="149">
        <v>0</v>
      </c>
      <c r="E736" s="149">
        <v>0</v>
      </c>
      <c r="F736" s="148" t="str">
        <f>IF(D736&lt;&gt;0,IF(E736/D736&gt;=100,"&gt;&gt;100",E736/D736*100),"-")</f>
        <v>-</v>
      </c>
    </row>
    <row r="737" spans="1:6" s="8" customFormat="1" ht="12">
      <c r="A737" s="145">
        <v>34282</v>
      </c>
      <c r="B737" s="146" t="s">
        <v>1532</v>
      </c>
      <c r="C737" s="335">
        <v>723</v>
      </c>
      <c r="D737" s="149">
        <v>0</v>
      </c>
      <c r="E737" s="149">
        <v>0</v>
      </c>
      <c r="F737" s="148" t="str">
        <f>IF(D737&lt;&gt;0,IF(E737/D737&gt;=100,"&gt;&gt;100",E737/D737*100),"-")</f>
        <v>-</v>
      </c>
    </row>
    <row r="738" spans="1:6" s="8" customFormat="1" ht="12">
      <c r="A738" s="145">
        <v>34283</v>
      </c>
      <c r="B738" s="146" t="s">
        <v>1533</v>
      </c>
      <c r="C738" s="335">
        <v>724</v>
      </c>
      <c r="D738" s="149">
        <v>0</v>
      </c>
      <c r="E738" s="149">
        <v>0</v>
      </c>
      <c r="F738" s="148" t="str">
        <f>IF(D738&lt;&gt;0,IF(E738/D738&gt;=100,"&gt;&gt;100",E738/D738*100),"-")</f>
        <v>-</v>
      </c>
    </row>
    <row r="739" spans="1:6" s="8" customFormat="1" ht="12">
      <c r="A739" s="145">
        <v>34284</v>
      </c>
      <c r="B739" s="146" t="s">
        <v>1534</v>
      </c>
      <c r="C739" s="335">
        <v>725</v>
      </c>
      <c r="D739" s="149">
        <v>0</v>
      </c>
      <c r="E739" s="149">
        <v>0</v>
      </c>
      <c r="F739" s="148" t="str">
        <f>IF(D739&lt;&gt;0,IF(E739/D739&gt;=100,"&gt;&gt;100",E739/D739*100),"-")</f>
        <v>-</v>
      </c>
    </row>
    <row r="740" spans="1:6" s="8" customFormat="1" ht="12">
      <c r="A740" s="145">
        <v>34285</v>
      </c>
      <c r="B740" s="146" t="s">
        <v>1535</v>
      </c>
      <c r="C740" s="335">
        <v>726</v>
      </c>
      <c r="D740" s="149">
        <v>0</v>
      </c>
      <c r="E740" s="149">
        <v>0</v>
      </c>
      <c r="F740" s="148" t="str">
        <f>IF(D740&lt;&gt;0,IF(E740/D740&gt;=100,"&gt;&gt;100",E740/D740*100),"-")</f>
        <v>-</v>
      </c>
    </row>
    <row r="741" spans="1:6" s="8" customFormat="1" ht="12">
      <c r="A741" s="145">
        <v>34286</v>
      </c>
      <c r="B741" s="151" t="s">
        <v>1536</v>
      </c>
      <c r="C741" s="335">
        <v>727</v>
      </c>
      <c r="D741" s="149">
        <v>0</v>
      </c>
      <c r="E741" s="149">
        <v>0</v>
      </c>
      <c r="F741" s="148" t="str">
        <f>IF(D741&lt;&gt;0,IF(E741/D741&gt;=100,"&gt;&gt;100",E741/D741*100),"-")</f>
        <v>-</v>
      </c>
    </row>
    <row r="742" spans="1:6" s="8" customFormat="1" ht="24">
      <c r="A742" s="145">
        <v>34287</v>
      </c>
      <c r="B742" s="146" t="s">
        <v>1537</v>
      </c>
      <c r="C742" s="335">
        <v>728</v>
      </c>
      <c r="D742" s="149">
        <v>0</v>
      </c>
      <c r="E742" s="149">
        <v>0</v>
      </c>
      <c r="F742" s="148" t="str">
        <f>IF(D742&lt;&gt;0,IF(E742/D742&gt;=100,"&gt;&gt;100",E742/D742*100),"-")</f>
        <v>-</v>
      </c>
    </row>
    <row r="743" spans="1:6" s="8" customFormat="1" ht="12">
      <c r="A743" s="145">
        <v>34341</v>
      </c>
      <c r="B743" s="146" t="s">
        <v>1538</v>
      </c>
      <c r="C743" s="335">
        <v>729</v>
      </c>
      <c r="D743" s="149">
        <v>0</v>
      </c>
      <c r="E743" s="149">
        <v>0</v>
      </c>
      <c r="F743" s="148" t="str">
        <f>IF(D743&lt;&gt;0,IF(E743/D743&gt;=100,"&gt;&gt;100",E743/D743*100),"-")</f>
        <v>-</v>
      </c>
    </row>
    <row r="744" spans="1:6" s="8" customFormat="1" ht="12">
      <c r="A744" s="145">
        <v>35231</v>
      </c>
      <c r="B744" s="146" t="s">
        <v>1539</v>
      </c>
      <c r="C744" s="335">
        <v>730</v>
      </c>
      <c r="D744" s="149">
        <v>0</v>
      </c>
      <c r="E744" s="149">
        <v>0</v>
      </c>
      <c r="F744" s="148" t="str">
        <f>IF(D744&lt;&gt;0,IF(E744/D744&gt;=100,"&gt;&gt;100",E744/D744*100),"-")</f>
        <v>-</v>
      </c>
    </row>
    <row r="745" spans="1:6" s="8" customFormat="1" ht="12">
      <c r="A745" s="145">
        <v>35232</v>
      </c>
      <c r="B745" s="146" t="s">
        <v>1540</v>
      </c>
      <c r="C745" s="335">
        <v>731</v>
      </c>
      <c r="D745" s="149">
        <v>0</v>
      </c>
      <c r="E745" s="149">
        <v>0</v>
      </c>
      <c r="F745" s="148" t="str">
        <f>IF(D745&lt;&gt;0,IF(E745/D745&gt;=100,"&gt;&gt;100",E745/D745*100),"-")</f>
        <v>-</v>
      </c>
    </row>
    <row r="746" spans="1:6" s="8" customFormat="1" ht="12">
      <c r="A746" s="145">
        <v>36313</v>
      </c>
      <c r="B746" s="146" t="s">
        <v>1541</v>
      </c>
      <c r="C746" s="335">
        <v>732</v>
      </c>
      <c r="D746" s="149">
        <v>0</v>
      </c>
      <c r="E746" s="149">
        <v>0</v>
      </c>
      <c r="F746" s="148" t="str">
        <f>IF(D746&lt;&gt;0,IF(E746/D746&gt;=100,"&gt;&gt;100",E746/D746*100),"-")</f>
        <v>-</v>
      </c>
    </row>
    <row r="747" spans="1:6" s="8" customFormat="1" ht="12">
      <c r="A747" s="145">
        <v>36314</v>
      </c>
      <c r="B747" s="146" t="s">
        <v>1542</v>
      </c>
      <c r="C747" s="335">
        <v>733</v>
      </c>
      <c r="D747" s="149">
        <v>0</v>
      </c>
      <c r="E747" s="149">
        <v>0</v>
      </c>
      <c r="F747" s="148" t="str">
        <f>IF(D747&lt;&gt;0,IF(E747/D747&gt;=100,"&gt;&gt;100",E747/D747*100),"-")</f>
        <v>-</v>
      </c>
    </row>
    <row r="748" spans="1:6" s="8" customFormat="1" ht="12">
      <c r="A748" s="145">
        <v>36315</v>
      </c>
      <c r="B748" s="146" t="s">
        <v>1543</v>
      </c>
      <c r="C748" s="335">
        <v>734</v>
      </c>
      <c r="D748" s="149">
        <v>0</v>
      </c>
      <c r="E748" s="149">
        <v>0</v>
      </c>
      <c r="F748" s="148" t="str">
        <f>IF(D748&lt;&gt;0,IF(E748/D748&gt;=100,"&gt;&gt;100",E748/D748*100),"-")</f>
        <v>-</v>
      </c>
    </row>
    <row r="749" spans="1:6" s="8" customFormat="1" ht="12">
      <c r="A749" s="145">
        <v>36316</v>
      </c>
      <c r="B749" s="146" t="s">
        <v>1544</v>
      </c>
      <c r="C749" s="335">
        <v>735</v>
      </c>
      <c r="D749" s="149">
        <v>0</v>
      </c>
      <c r="E749" s="149">
        <v>0</v>
      </c>
      <c r="F749" s="148" t="str">
        <f>IF(D749&lt;&gt;0,IF(E749/D749&gt;=100,"&gt;&gt;100",E749/D749*100),"-")</f>
        <v>-</v>
      </c>
    </row>
    <row r="750" spans="1:6" s="8" customFormat="1" ht="12">
      <c r="A750" s="145">
        <v>36317</v>
      </c>
      <c r="B750" s="146" t="s">
        <v>1545</v>
      </c>
      <c r="C750" s="335">
        <v>736</v>
      </c>
      <c r="D750" s="149">
        <v>0</v>
      </c>
      <c r="E750" s="149">
        <v>0</v>
      </c>
      <c r="F750" s="148" t="str">
        <f>IF(D750&lt;&gt;0,IF(E750/D750&gt;=100,"&gt;&gt;100",E750/D750*100),"-")</f>
        <v>-</v>
      </c>
    </row>
    <row r="751" spans="1:6" s="8" customFormat="1" ht="12">
      <c r="A751" s="145">
        <v>36318</v>
      </c>
      <c r="B751" s="146" t="s">
        <v>1546</v>
      </c>
      <c r="C751" s="335">
        <v>737</v>
      </c>
      <c r="D751" s="149">
        <v>0</v>
      </c>
      <c r="E751" s="149">
        <v>0</v>
      </c>
      <c r="F751" s="148" t="str">
        <f>IF(D751&lt;&gt;0,IF(E751/D751&gt;=100,"&gt;&gt;100",E751/D751*100),"-")</f>
        <v>-</v>
      </c>
    </row>
    <row r="752" spans="1:6" s="8" customFormat="1" ht="12">
      <c r="A752" s="145">
        <v>36319</v>
      </c>
      <c r="B752" s="151" t="s">
        <v>1547</v>
      </c>
      <c r="C752" s="335">
        <v>738</v>
      </c>
      <c r="D752" s="149">
        <v>638452</v>
      </c>
      <c r="E752" s="149">
        <v>738890</v>
      </c>
      <c r="F752" s="148">
        <f>IF(D752&lt;&gt;0,IF(E752/D752&gt;=100,"&gt;&gt;100",E752/D752*100),"-")</f>
        <v>115.73148803668873</v>
      </c>
    </row>
    <row r="753" spans="1:6" s="8" customFormat="1" ht="12">
      <c r="A753" s="145">
        <v>36323</v>
      </c>
      <c r="B753" s="146" t="s">
        <v>1548</v>
      </c>
      <c r="C753" s="335">
        <v>739</v>
      </c>
      <c r="D753" s="149">
        <v>0</v>
      </c>
      <c r="E753" s="149">
        <v>0</v>
      </c>
      <c r="F753" s="148" t="str">
        <f>IF(D753&lt;&gt;0,IF(E753/D753&gt;=100,"&gt;&gt;100",E753/D753*100),"-")</f>
        <v>-</v>
      </c>
    </row>
    <row r="754" spans="1:6" s="8" customFormat="1" ht="12">
      <c r="A754" s="145">
        <v>36324</v>
      </c>
      <c r="B754" s="146" t="s">
        <v>1549</v>
      </c>
      <c r="C754" s="335">
        <v>740</v>
      </c>
      <c r="D754" s="149">
        <v>0</v>
      </c>
      <c r="E754" s="149">
        <v>0</v>
      </c>
      <c r="F754" s="148" t="str">
        <f>IF(D754&lt;&gt;0,IF(E754/D754&gt;=100,"&gt;&gt;100",E754/D754*100),"-")</f>
        <v>-</v>
      </c>
    </row>
    <row r="755" spans="1:6" s="8" customFormat="1" ht="12">
      <c r="A755" s="145">
        <v>36325</v>
      </c>
      <c r="B755" s="146" t="s">
        <v>1550</v>
      </c>
      <c r="C755" s="335">
        <v>741</v>
      </c>
      <c r="D755" s="149">
        <v>0</v>
      </c>
      <c r="E755" s="149">
        <v>0</v>
      </c>
      <c r="F755" s="148" t="str">
        <f>IF(D755&lt;&gt;0,IF(E755/D755&gt;=100,"&gt;&gt;100",E755/D755*100),"-")</f>
        <v>-</v>
      </c>
    </row>
    <row r="756" spans="1:6" s="8" customFormat="1" ht="12">
      <c r="A756" s="145">
        <v>36326</v>
      </c>
      <c r="B756" s="146" t="s">
        <v>1551</v>
      </c>
      <c r="C756" s="335">
        <v>742</v>
      </c>
      <c r="D756" s="149">
        <v>0</v>
      </c>
      <c r="E756" s="149">
        <v>0</v>
      </c>
      <c r="F756" s="148" t="str">
        <f>IF(D756&lt;&gt;0,IF(E756/D756&gt;=100,"&gt;&gt;100",E756/D756*100),"-")</f>
        <v>-</v>
      </c>
    </row>
    <row r="757" spans="1:6" s="8" customFormat="1" ht="12">
      <c r="A757" s="145">
        <v>36327</v>
      </c>
      <c r="B757" s="146" t="s">
        <v>1552</v>
      </c>
      <c r="C757" s="335">
        <v>743</v>
      </c>
      <c r="D757" s="149">
        <v>0</v>
      </c>
      <c r="E757" s="149">
        <v>0</v>
      </c>
      <c r="F757" s="148" t="str">
        <f>IF(D757&lt;&gt;0,IF(E757/D757&gt;=100,"&gt;&gt;100",E757/D757*100),"-")</f>
        <v>-</v>
      </c>
    </row>
    <row r="758" spans="1:6" s="8" customFormat="1" ht="12">
      <c r="A758" s="145">
        <v>36328</v>
      </c>
      <c r="B758" s="146" t="s">
        <v>1553</v>
      </c>
      <c r="C758" s="335">
        <v>744</v>
      </c>
      <c r="D758" s="149">
        <v>0</v>
      </c>
      <c r="E758" s="149">
        <v>0</v>
      </c>
      <c r="F758" s="148" t="str">
        <f>IF(D758&lt;&gt;0,IF(E758/D758&gt;=100,"&gt;&gt;100",E758/D758*100),"-")</f>
        <v>-</v>
      </c>
    </row>
    <row r="759" spans="1:6" s="8" customFormat="1" ht="24">
      <c r="A759" s="145">
        <v>36329</v>
      </c>
      <c r="B759" s="152" t="s">
        <v>1554</v>
      </c>
      <c r="C759" s="335">
        <v>745</v>
      </c>
      <c r="D759" s="149">
        <v>0</v>
      </c>
      <c r="E759" s="149">
        <v>0</v>
      </c>
      <c r="F759" s="148" t="str">
        <f>IF(D759&lt;&gt;0,IF(E759/D759&gt;=100,"&gt;&gt;100",E759/D759*100),"-")</f>
        <v>-</v>
      </c>
    </row>
    <row r="760" spans="1:6" s="8" customFormat="1" ht="24">
      <c r="A760" s="145" t="s">
        <v>1555</v>
      </c>
      <c r="B760" s="146" t="s">
        <v>1556</v>
      </c>
      <c r="C760" s="335">
        <v>746</v>
      </c>
      <c r="D760" s="149">
        <v>0</v>
      </c>
      <c r="E760" s="149">
        <v>0</v>
      </c>
      <c r="F760" s="148" t="str">
        <f>IF(D760&lt;&gt;0,IF(E760/D760&gt;=100,"&gt;&gt;100",E760/D760*100),"-")</f>
        <v>-</v>
      </c>
    </row>
    <row r="761" spans="1:6" s="8" customFormat="1" ht="24">
      <c r="A761" s="145" t="s">
        <v>1557</v>
      </c>
      <c r="B761" s="146" t="s">
        <v>1558</v>
      </c>
      <c r="C761" s="335">
        <v>747</v>
      </c>
      <c r="D761" s="149">
        <v>0</v>
      </c>
      <c r="E761" s="149">
        <v>0</v>
      </c>
      <c r="F761" s="148" t="str">
        <f>IF(D761&lt;&gt;0,IF(E761/D761&gt;=100,"&gt;&gt;100",E761/D761*100),"-")</f>
        <v>-</v>
      </c>
    </row>
    <row r="762" spans="1:6" s="8" customFormat="1" ht="24">
      <c r="A762" s="145" t="s">
        <v>1559</v>
      </c>
      <c r="B762" s="146" t="s">
        <v>1560</v>
      </c>
      <c r="C762" s="335">
        <v>748</v>
      </c>
      <c r="D762" s="149">
        <v>0</v>
      </c>
      <c r="E762" s="149">
        <v>0</v>
      </c>
      <c r="F762" s="148" t="str">
        <f>IF(D762&lt;&gt;0,IF(E762/D762&gt;=100,"&gt;&gt;100",E762/D762*100),"-")</f>
        <v>-</v>
      </c>
    </row>
    <row r="763" spans="1:6" s="8" customFormat="1" ht="24">
      <c r="A763" s="145" t="s">
        <v>1561</v>
      </c>
      <c r="B763" s="146" t="s">
        <v>1562</v>
      </c>
      <c r="C763" s="335">
        <v>749</v>
      </c>
      <c r="D763" s="149">
        <v>0</v>
      </c>
      <c r="E763" s="149">
        <v>0</v>
      </c>
      <c r="F763" s="148" t="str">
        <f>IF(D763&lt;&gt;0,IF(E763/D763&gt;=100,"&gt;&gt;100",E763/D763*100),"-")</f>
        <v>-</v>
      </c>
    </row>
    <row r="764" spans="1:6" s="8" customFormat="1" ht="12">
      <c r="A764" s="145" t="s">
        <v>1563</v>
      </c>
      <c r="B764" s="146" t="s">
        <v>1564</v>
      </c>
      <c r="C764" s="335">
        <v>750</v>
      </c>
      <c r="D764" s="149">
        <v>0</v>
      </c>
      <c r="E764" s="149">
        <v>0</v>
      </c>
      <c r="F764" s="148" t="str">
        <f>IF(D764&lt;&gt;0,IF(E764/D764&gt;=100,"&gt;&gt;100",E764/D764*100),"-")</f>
        <v>-</v>
      </c>
    </row>
    <row r="765" spans="1:6" s="8" customFormat="1" ht="12">
      <c r="A765" s="145" t="s">
        <v>1565</v>
      </c>
      <c r="B765" s="146" t="s">
        <v>1566</v>
      </c>
      <c r="C765" s="335">
        <v>751</v>
      </c>
      <c r="D765" s="149">
        <v>0</v>
      </c>
      <c r="E765" s="149">
        <v>0</v>
      </c>
      <c r="F765" s="148" t="str">
        <f>IF(D765&lt;&gt;0,IF(E765/D765&gt;=100,"&gt;&gt;100",E765/D765*100),"-")</f>
        <v>-</v>
      </c>
    </row>
    <row r="766" spans="1:6" s="8" customFormat="1" ht="12">
      <c r="A766" s="145" t="s">
        <v>1567</v>
      </c>
      <c r="B766" s="146" t="s">
        <v>1568</v>
      </c>
      <c r="C766" s="335">
        <v>752</v>
      </c>
      <c r="D766" s="149">
        <v>0</v>
      </c>
      <c r="E766" s="149">
        <v>0</v>
      </c>
      <c r="F766" s="148" t="str">
        <f>IF(D766&lt;&gt;0,IF(E766/D766&gt;=100,"&gt;&gt;100",E766/D766*100),"-")</f>
        <v>-</v>
      </c>
    </row>
    <row r="767" spans="1:6" s="8" customFormat="1" ht="24">
      <c r="A767" s="145" t="s">
        <v>1569</v>
      </c>
      <c r="B767" s="146" t="s">
        <v>1570</v>
      </c>
      <c r="C767" s="335">
        <v>753</v>
      </c>
      <c r="D767" s="149">
        <v>0</v>
      </c>
      <c r="E767" s="149">
        <v>0</v>
      </c>
      <c r="F767" s="148" t="str">
        <f>IF(D767&lt;&gt;0,IF(E767/D767&gt;=100,"&gt;&gt;100",E767/D767*100),"-")</f>
        <v>-</v>
      </c>
    </row>
    <row r="768" spans="1:6" s="8" customFormat="1" ht="24">
      <c r="A768" s="145" t="s">
        <v>1571</v>
      </c>
      <c r="B768" s="146" t="s">
        <v>1572</v>
      </c>
      <c r="C768" s="335">
        <v>754</v>
      </c>
      <c r="D768" s="149">
        <v>0</v>
      </c>
      <c r="E768" s="149">
        <v>0</v>
      </c>
      <c r="F768" s="148" t="str">
        <f>IF(D768&lt;&gt;0,IF(E768/D768&gt;=100,"&gt;&gt;100",E768/D768*100),"-")</f>
        <v>-</v>
      </c>
    </row>
    <row r="769" spans="1:6" s="8" customFormat="1" ht="24">
      <c r="A769" s="145" t="s">
        <v>1573</v>
      </c>
      <c r="B769" s="146" t="s">
        <v>1574</v>
      </c>
      <c r="C769" s="335">
        <v>755</v>
      </c>
      <c r="D769" s="149">
        <v>0</v>
      </c>
      <c r="E769" s="149">
        <v>0</v>
      </c>
      <c r="F769" s="148" t="str">
        <f>IF(D769&lt;&gt;0,IF(E769/D769&gt;=100,"&gt;&gt;100",E769/D769*100),"-")</f>
        <v>-</v>
      </c>
    </row>
    <row r="770" spans="1:6" s="8" customFormat="1" ht="24">
      <c r="A770" s="145" t="s">
        <v>1575</v>
      </c>
      <c r="B770" s="146" t="s">
        <v>1576</v>
      </c>
      <c r="C770" s="335">
        <v>756</v>
      </c>
      <c r="D770" s="149">
        <v>0</v>
      </c>
      <c r="E770" s="149">
        <v>0</v>
      </c>
      <c r="F770" s="148" t="str">
        <f>IF(D770&lt;&gt;0,IF(E770/D770&gt;=100,"&gt;&gt;100",E770/D770*100),"-")</f>
        <v>-</v>
      </c>
    </row>
    <row r="771" spans="1:6" s="8" customFormat="1" ht="24">
      <c r="A771" s="145" t="s">
        <v>1577</v>
      </c>
      <c r="B771" s="146" t="s">
        <v>1578</v>
      </c>
      <c r="C771" s="335">
        <v>757</v>
      </c>
      <c r="D771" s="149">
        <v>0</v>
      </c>
      <c r="E771" s="149">
        <v>0</v>
      </c>
      <c r="F771" s="148" t="str">
        <f>IF(D771&lt;&gt;0,IF(E771/D771&gt;=100,"&gt;&gt;100",E771/D771*100),"-")</f>
        <v>-</v>
      </c>
    </row>
    <row r="772" spans="1:6" s="8" customFormat="1" ht="24">
      <c r="A772" s="145" t="s">
        <v>1579</v>
      </c>
      <c r="B772" s="146" t="s">
        <v>1580</v>
      </c>
      <c r="C772" s="335">
        <v>758</v>
      </c>
      <c r="D772" s="149">
        <v>0</v>
      </c>
      <c r="E772" s="149">
        <v>0</v>
      </c>
      <c r="F772" s="148" t="str">
        <f>IF(D772&lt;&gt;0,IF(E772/D772&gt;=100,"&gt;&gt;100",E772/D772*100),"-")</f>
        <v>-</v>
      </c>
    </row>
    <row r="773" spans="1:6" s="8" customFormat="1" ht="12">
      <c r="A773" s="145" t="s">
        <v>1581</v>
      </c>
      <c r="B773" s="146" t="s">
        <v>1582</v>
      </c>
      <c r="C773" s="335">
        <v>759</v>
      </c>
      <c r="D773" s="149">
        <v>0</v>
      </c>
      <c r="E773" s="149">
        <v>0</v>
      </c>
      <c r="F773" s="148" t="str">
        <f>IF(D773&lt;&gt;0,IF(E773/D773&gt;=100,"&gt;&gt;100",E773/D773*100),"-")</f>
        <v>-</v>
      </c>
    </row>
    <row r="774" spans="1:6" s="8" customFormat="1" ht="12">
      <c r="A774" s="145" t="s">
        <v>1583</v>
      </c>
      <c r="B774" s="146" t="s">
        <v>1584</v>
      </c>
      <c r="C774" s="335">
        <v>760</v>
      </c>
      <c r="D774" s="149">
        <v>0</v>
      </c>
      <c r="E774" s="149">
        <v>0</v>
      </c>
      <c r="F774" s="148" t="str">
        <f t="shared" si="14" ref="F774:F837">IF(D774&lt;&gt;0,IF(E774/D774&gt;=100,"&gt;&gt;100",E774/D774*100),"-")</f>
        <v>-</v>
      </c>
    </row>
    <row r="775" spans="1:6" s="8" customFormat="1" ht="12">
      <c r="A775" s="145" t="s">
        <v>1585</v>
      </c>
      <c r="B775" s="146" t="s">
        <v>1586</v>
      </c>
      <c r="C775" s="335">
        <v>761</v>
      </c>
      <c r="D775" s="149">
        <v>0</v>
      </c>
      <c r="E775" s="149">
        <v>0</v>
      </c>
      <c r="F775" s="148" t="str">
        <f>IF(D775&lt;&gt;0,IF(E775/D775&gt;=100,"&gt;&gt;100",E775/D775*100),"-")</f>
        <v>-</v>
      </c>
    </row>
    <row r="776" spans="1:6" s="8" customFormat="1" ht="24">
      <c r="A776" s="145" t="s">
        <v>1587</v>
      </c>
      <c r="B776" s="146" t="s">
        <v>1588</v>
      </c>
      <c r="C776" s="335">
        <v>762</v>
      </c>
      <c r="D776" s="149">
        <v>0</v>
      </c>
      <c r="E776" s="149">
        <v>0</v>
      </c>
      <c r="F776" s="148" t="str">
        <f>IF(D776&lt;&gt;0,IF(E776/D776&gt;=100,"&gt;&gt;100",E776/D776*100),"-")</f>
        <v>-</v>
      </c>
    </row>
    <row r="777" spans="1:6" s="8" customFormat="1" ht="24">
      <c r="A777" s="145" t="s">
        <v>1589</v>
      </c>
      <c r="B777" s="146" t="s">
        <v>1590</v>
      </c>
      <c r="C777" s="335">
        <v>763</v>
      </c>
      <c r="D777" s="149">
        <v>0</v>
      </c>
      <c r="E777" s="149">
        <v>0</v>
      </c>
      <c r="F777" s="148" t="str">
        <f>IF(D777&lt;&gt;0,IF(E777/D777&gt;=100,"&gt;&gt;100",E777/D777*100),"-")</f>
        <v>-</v>
      </c>
    </row>
    <row r="778" spans="1:6" s="8" customFormat="1" ht="12">
      <c r="A778" s="145" t="s">
        <v>1591</v>
      </c>
      <c r="B778" s="146" t="s">
        <v>1592</v>
      </c>
      <c r="C778" s="335">
        <v>764</v>
      </c>
      <c r="D778" s="149">
        <v>0</v>
      </c>
      <c r="E778" s="149">
        <v>0</v>
      </c>
      <c r="F778" s="148" t="str">
        <f>IF(D778&lt;&gt;0,IF(E778/D778&gt;=100,"&gt;&gt;100",E778/D778*100),"-")</f>
        <v>-</v>
      </c>
    </row>
    <row r="779" spans="1:6" s="8" customFormat="1" ht="12">
      <c r="A779" s="145" t="s">
        <v>1593</v>
      </c>
      <c r="B779" s="146" t="s">
        <v>1594</v>
      </c>
      <c r="C779" s="335">
        <v>765</v>
      </c>
      <c r="D779" s="149">
        <v>0</v>
      </c>
      <c r="E779" s="149">
        <v>0</v>
      </c>
      <c r="F779" s="148" t="str">
        <f>IF(D779&lt;&gt;0,IF(E779/D779&gt;=100,"&gt;&gt;100",E779/D779*100),"-")</f>
        <v>-</v>
      </c>
    </row>
    <row r="780" spans="1:6" s="8" customFormat="1" ht="12">
      <c r="A780" s="145" t="s">
        <v>1595</v>
      </c>
      <c r="B780" s="146" t="s">
        <v>1596</v>
      </c>
      <c r="C780" s="335">
        <v>766</v>
      </c>
      <c r="D780" s="149">
        <v>0</v>
      </c>
      <c r="E780" s="149">
        <v>0</v>
      </c>
      <c r="F780" s="148" t="str">
        <f>IF(D780&lt;&gt;0,IF(E780/D780&gt;=100,"&gt;&gt;100",E780/D780*100),"-")</f>
        <v>-</v>
      </c>
    </row>
    <row r="781" spans="1:6" s="8" customFormat="1" ht="12">
      <c r="A781" s="145" t="s">
        <v>1597</v>
      </c>
      <c r="B781" s="146" t="s">
        <v>1598</v>
      </c>
      <c r="C781" s="335">
        <v>767</v>
      </c>
      <c r="D781" s="149">
        <v>0</v>
      </c>
      <c r="E781" s="149">
        <v>0</v>
      </c>
      <c r="F781" s="148" t="str">
        <f>IF(D781&lt;&gt;0,IF(E781/D781&gt;=100,"&gt;&gt;100",E781/D781*100),"-")</f>
        <v>-</v>
      </c>
    </row>
    <row r="782" spans="1:6" s="8" customFormat="1" ht="12">
      <c r="A782" s="145" t="s">
        <v>1599</v>
      </c>
      <c r="B782" s="146" t="s">
        <v>1600</v>
      </c>
      <c r="C782" s="335">
        <v>768</v>
      </c>
      <c r="D782" s="149">
        <v>0</v>
      </c>
      <c r="E782" s="149">
        <v>0</v>
      </c>
      <c r="F782" s="148" t="str">
        <f>IF(D782&lt;&gt;0,IF(E782/D782&gt;=100,"&gt;&gt;100",E782/D782*100),"-")</f>
        <v>-</v>
      </c>
    </row>
    <row r="783" spans="1:6" s="8" customFormat="1" ht="12">
      <c r="A783" s="145" t="s">
        <v>1601</v>
      </c>
      <c r="B783" s="146" t="s">
        <v>1602</v>
      </c>
      <c r="C783" s="335">
        <v>769</v>
      </c>
      <c r="D783" s="149">
        <v>0</v>
      </c>
      <c r="E783" s="149">
        <v>0</v>
      </c>
      <c r="F783" s="148" t="str">
        <f>IF(D783&lt;&gt;0,IF(E783/D783&gt;=100,"&gt;&gt;100",E783/D783*100),"-")</f>
        <v>-</v>
      </c>
    </row>
    <row r="784" spans="1:6" s="8" customFormat="1" ht="12">
      <c r="A784" s="145" t="s">
        <v>1603</v>
      </c>
      <c r="B784" s="146" t="s">
        <v>1604</v>
      </c>
      <c r="C784" s="335">
        <v>770</v>
      </c>
      <c r="D784" s="149">
        <v>0</v>
      </c>
      <c r="E784" s="149">
        <v>0</v>
      </c>
      <c r="F784" s="148" t="str">
        <f>IF(D784&lt;&gt;0,IF(E784/D784&gt;=100,"&gt;&gt;100",E784/D784*100),"-")</f>
        <v>-</v>
      </c>
    </row>
    <row r="785" spans="1:6" s="8" customFormat="1" ht="12">
      <c r="A785" s="145" t="s">
        <v>1605</v>
      </c>
      <c r="B785" s="146" t="s">
        <v>1606</v>
      </c>
      <c r="C785" s="335">
        <v>771</v>
      </c>
      <c r="D785" s="149">
        <v>0</v>
      </c>
      <c r="E785" s="149">
        <v>0</v>
      </c>
      <c r="F785" s="148" t="str">
        <f>IF(D785&lt;&gt;0,IF(E785/D785&gt;=100,"&gt;&gt;100",E785/D785*100),"-")</f>
        <v>-</v>
      </c>
    </row>
    <row r="786" spans="1:6" s="8" customFormat="1" ht="12">
      <c r="A786" s="145" t="s">
        <v>1607</v>
      </c>
      <c r="B786" s="146" t="s">
        <v>1608</v>
      </c>
      <c r="C786" s="335">
        <v>772</v>
      </c>
      <c r="D786" s="149">
        <v>309555</v>
      </c>
      <c r="E786" s="149">
        <v>528314</v>
      </c>
      <c r="F786" s="148">
        <f>IF(D786&lt;&gt;0,IF(E786/D786&gt;=100,"&gt;&gt;100",E786/D786*100),"-")</f>
        <v>170.66886336838365</v>
      </c>
    </row>
    <row r="787" spans="1:6" s="8" customFormat="1" ht="12">
      <c r="A787" s="145" t="s">
        <v>1609</v>
      </c>
      <c r="B787" s="146" t="s">
        <v>1610</v>
      </c>
      <c r="C787" s="335">
        <v>773</v>
      </c>
      <c r="D787" s="149">
        <v>0</v>
      </c>
      <c r="E787" s="149">
        <v>0</v>
      </c>
      <c r="F787" s="148" t="str">
        <f>IF(D787&lt;&gt;0,IF(E787/D787&gt;=100,"&gt;&gt;100",E787/D787*100),"-")</f>
        <v>-</v>
      </c>
    </row>
    <row r="788" spans="1:6" s="8" customFormat="1" ht="12">
      <c r="A788" s="145" t="s">
        <v>1611</v>
      </c>
      <c r="B788" s="146" t="s">
        <v>1612</v>
      </c>
      <c r="C788" s="335">
        <v>774</v>
      </c>
      <c r="D788" s="149">
        <v>0</v>
      </c>
      <c r="E788" s="149">
        <v>0</v>
      </c>
      <c r="F788" s="148" t="str">
        <f>IF(D788&lt;&gt;0,IF(E788/D788&gt;=100,"&gt;&gt;100",E788/D788*100),"-")</f>
        <v>-</v>
      </c>
    </row>
    <row r="789" spans="1:6" s="8" customFormat="1" ht="12">
      <c r="A789" s="145">
        <v>37215</v>
      </c>
      <c r="B789" s="146" t="s">
        <v>1613</v>
      </c>
      <c r="C789" s="335">
        <v>775</v>
      </c>
      <c r="D789" s="149">
        <v>446000</v>
      </c>
      <c r="E789" s="149">
        <v>442000</v>
      </c>
      <c r="F789" s="148">
        <f>IF(D789&lt;&gt;0,IF(E789/D789&gt;=100,"&gt;&gt;100",E789/D789*100),"-")</f>
        <v>99.103139013452918</v>
      </c>
    </row>
    <row r="790" spans="1:6" s="8" customFormat="1" ht="12">
      <c r="A790" s="145">
        <v>37216</v>
      </c>
      <c r="B790" s="151" t="s">
        <v>1614</v>
      </c>
      <c r="C790" s="335">
        <v>776</v>
      </c>
      <c r="D790" s="149">
        <v>0</v>
      </c>
      <c r="E790" s="149">
        <v>0</v>
      </c>
      <c r="F790" s="148" t="str">
        <f>IF(D790&lt;&gt;0,IF(E790/D790&gt;=100,"&gt;&gt;100",E790/D790*100),"-")</f>
        <v>-</v>
      </c>
    </row>
    <row r="791" spans="1:6" s="8" customFormat="1" ht="12">
      <c r="A791" s="145">
        <v>37217</v>
      </c>
      <c r="B791" s="146" t="s">
        <v>1615</v>
      </c>
      <c r="C791" s="335">
        <v>777</v>
      </c>
      <c r="D791" s="149">
        <v>155000</v>
      </c>
      <c r="E791" s="149">
        <v>238000</v>
      </c>
      <c r="F791" s="148">
        <f>IF(D791&lt;&gt;0,IF(E791/D791&gt;=100,"&gt;&gt;100",E791/D791*100),"-")</f>
        <v>153.54838709677418</v>
      </c>
    </row>
    <row r="792" spans="1:6" s="8" customFormat="1" ht="12">
      <c r="A792" s="145">
        <v>37218</v>
      </c>
      <c r="B792" s="146" t="s">
        <v>1616</v>
      </c>
      <c r="C792" s="335">
        <v>778</v>
      </c>
      <c r="D792" s="149">
        <v>0</v>
      </c>
      <c r="E792" s="149">
        <v>0</v>
      </c>
      <c r="F792" s="148" t="str">
        <f>IF(D792&lt;&gt;0,IF(E792/D792&gt;=100,"&gt;&gt;100",E792/D792*100),"-")</f>
        <v>-</v>
      </c>
    </row>
    <row r="793" spans="1:6" s="8" customFormat="1" ht="12">
      <c r="A793" s="145">
        <v>37219</v>
      </c>
      <c r="B793" s="146" t="s">
        <v>1617</v>
      </c>
      <c r="C793" s="335">
        <v>779</v>
      </c>
      <c r="D793" s="149">
        <v>185000</v>
      </c>
      <c r="E793" s="149">
        <v>15000</v>
      </c>
      <c r="F793" s="148">
        <f>IF(D793&lt;&gt;0,IF(E793/D793&gt;=100,"&gt;&gt;100",E793/D793*100),"-")</f>
        <v>8.1081081081081088</v>
      </c>
    </row>
    <row r="794" spans="1:6" s="8" customFormat="1" ht="12">
      <c r="A794" s="145">
        <v>37221</v>
      </c>
      <c r="B794" s="146" t="s">
        <v>1618</v>
      </c>
      <c r="C794" s="335">
        <v>780</v>
      </c>
      <c r="D794" s="149">
        <v>673143</v>
      </c>
      <c r="E794" s="149">
        <v>718940</v>
      </c>
      <c r="F794" s="148">
        <f>IF(D794&lt;&gt;0,IF(E794/D794&gt;=100,"&gt;&gt;100",E794/D794*100),"-")</f>
        <v>106.80345780911338</v>
      </c>
    </row>
    <row r="795" spans="1:6" s="8" customFormat="1" ht="12">
      <c r="A795" s="145" t="s">
        <v>1619</v>
      </c>
      <c r="B795" s="146" t="s">
        <v>1602</v>
      </c>
      <c r="C795" s="335">
        <v>781</v>
      </c>
      <c r="D795" s="149">
        <v>0</v>
      </c>
      <c r="E795" s="149">
        <v>0</v>
      </c>
      <c r="F795" s="148" t="str">
        <f>IF(D795&lt;&gt;0,IF(E795/D795&gt;=100,"&gt;&gt;100",E795/D795*100),"-")</f>
        <v>-</v>
      </c>
    </row>
    <row r="796" spans="1:6" s="8" customFormat="1" ht="12">
      <c r="A796" s="145" t="s">
        <v>1620</v>
      </c>
      <c r="B796" s="146" t="s">
        <v>1621</v>
      </c>
      <c r="C796" s="335">
        <v>782</v>
      </c>
      <c r="D796" s="149">
        <v>0</v>
      </c>
      <c r="E796" s="149">
        <v>0</v>
      </c>
      <c r="F796" s="148" t="str">
        <f>IF(D796&lt;&gt;0,IF(E796/D796&gt;=100,"&gt;&gt;100",E796/D796*100),"-")</f>
        <v>-</v>
      </c>
    </row>
    <row r="797" spans="1:6" s="8" customFormat="1" ht="12">
      <c r="A797" s="145" t="s">
        <v>1622</v>
      </c>
      <c r="B797" s="146" t="s">
        <v>1623</v>
      </c>
      <c r="C797" s="335">
        <v>783</v>
      </c>
      <c r="D797" s="149">
        <v>0</v>
      </c>
      <c r="E797" s="149">
        <v>0</v>
      </c>
      <c r="F797" s="148" t="str">
        <f>IF(D797&lt;&gt;0,IF(E797/D797&gt;=100,"&gt;&gt;100",E797/D797*100),"-")</f>
        <v>-</v>
      </c>
    </row>
    <row r="798" spans="1:6" s="8" customFormat="1" ht="12">
      <c r="A798" s="145" t="s">
        <v>1624</v>
      </c>
      <c r="B798" s="146" t="s">
        <v>1625</v>
      </c>
      <c r="C798" s="335">
        <v>784</v>
      </c>
      <c r="D798" s="149">
        <v>0</v>
      </c>
      <c r="E798" s="149">
        <v>0</v>
      </c>
      <c r="F798" s="148" t="str">
        <f>IF(D798&lt;&gt;0,IF(E798/D798&gt;=100,"&gt;&gt;100",E798/D798*100),"-")</f>
        <v>-</v>
      </c>
    </row>
    <row r="799" spans="1:6" s="8" customFormat="1" ht="12">
      <c r="A799" s="145">
        <v>38117</v>
      </c>
      <c r="B799" s="146" t="s">
        <v>1626</v>
      </c>
      <c r="C799" s="335">
        <v>785</v>
      </c>
      <c r="D799" s="149">
        <v>0</v>
      </c>
      <c r="E799" s="149">
        <v>0</v>
      </c>
      <c r="F799" s="148" t="str">
        <f>IF(D799&lt;&gt;0,IF(E799/D799&gt;=100,"&gt;&gt;100",E799/D799*100),"-")</f>
        <v>-</v>
      </c>
    </row>
    <row r="800" spans="1:6" s="8" customFormat="1" ht="12">
      <c r="A800" s="145">
        <v>38612</v>
      </c>
      <c r="B800" s="146" t="s">
        <v>1627</v>
      </c>
      <c r="C800" s="335">
        <v>786</v>
      </c>
      <c r="D800" s="149">
        <v>170100</v>
      </c>
      <c r="E800" s="149">
        <v>0</v>
      </c>
      <c r="F800" s="148">
        <f>IF(D800&lt;&gt;0,IF(E800/D800&gt;=100,"&gt;&gt;100",E800/D800*100),"-")</f>
        <v>0</v>
      </c>
    </row>
    <row r="801" spans="1:6" s="8" customFormat="1" ht="12">
      <c r="A801" s="145">
        <v>38613</v>
      </c>
      <c r="B801" s="146" t="s">
        <v>1628</v>
      </c>
      <c r="C801" s="335">
        <v>787</v>
      </c>
      <c r="D801" s="149">
        <v>0</v>
      </c>
      <c r="E801" s="149">
        <v>0</v>
      </c>
      <c r="F801" s="148" t="str">
        <f>IF(D801&lt;&gt;0,IF(E801/D801&gt;=100,"&gt;&gt;100",E801/D801*100),"-")</f>
        <v>-</v>
      </c>
    </row>
    <row r="802" spans="1:6" s="8" customFormat="1" ht="12">
      <c r="A802" s="145">
        <v>38614</v>
      </c>
      <c r="B802" s="146" t="s">
        <v>1629</v>
      </c>
      <c r="C802" s="335">
        <v>788</v>
      </c>
      <c r="D802" s="149">
        <v>0</v>
      </c>
      <c r="E802" s="149">
        <v>0</v>
      </c>
      <c r="F802" s="148" t="str">
        <f>IF(D802&lt;&gt;0,IF(E802/D802&gt;=100,"&gt;&gt;100",E802/D802*100),"-")</f>
        <v>-</v>
      </c>
    </row>
    <row r="803" spans="1:6" s="8" customFormat="1" ht="12">
      <c r="A803" s="145">
        <v>38615</v>
      </c>
      <c r="B803" s="146" t="s">
        <v>1630</v>
      </c>
      <c r="C803" s="335">
        <v>789</v>
      </c>
      <c r="D803" s="149">
        <v>0</v>
      </c>
      <c r="E803" s="149">
        <v>0</v>
      </c>
      <c r="F803" s="148" t="str">
        <f>IF(D803&lt;&gt;0,IF(E803/D803&gt;=100,"&gt;&gt;100",E803/D803*100),"-")</f>
        <v>-</v>
      </c>
    </row>
    <row r="804" spans="1:6" s="8" customFormat="1" ht="12">
      <c r="A804" s="145">
        <v>38622</v>
      </c>
      <c r="B804" s="146" t="s">
        <v>1631</v>
      </c>
      <c r="C804" s="335">
        <v>790</v>
      </c>
      <c r="D804" s="149">
        <v>0</v>
      </c>
      <c r="E804" s="149">
        <v>0</v>
      </c>
      <c r="F804" s="148" t="str">
        <f>IF(D804&lt;&gt;0,IF(E804/D804&gt;=100,"&gt;&gt;100",E804/D804*100),"-")</f>
        <v>-</v>
      </c>
    </row>
    <row r="805" spans="1:6" s="8" customFormat="1" ht="12">
      <c r="A805" s="145">
        <v>38623</v>
      </c>
      <c r="B805" s="146" t="s">
        <v>1632</v>
      </c>
      <c r="C805" s="335">
        <v>791</v>
      </c>
      <c r="D805" s="149">
        <v>0</v>
      </c>
      <c r="E805" s="149">
        <v>0</v>
      </c>
      <c r="F805" s="148" t="str">
        <f>IF(D805&lt;&gt;0,IF(E805/D805&gt;=100,"&gt;&gt;100",E805/D805*100),"-")</f>
        <v>-</v>
      </c>
    </row>
    <row r="806" spans="1:6" s="8" customFormat="1" ht="12">
      <c r="A806" s="145">
        <v>38624</v>
      </c>
      <c r="B806" s="146" t="s">
        <v>1633</v>
      </c>
      <c r="C806" s="335">
        <v>792</v>
      </c>
      <c r="D806" s="149">
        <v>0</v>
      </c>
      <c r="E806" s="149">
        <v>0</v>
      </c>
      <c r="F806" s="148" t="str">
        <f>IF(D806&lt;&gt;0,IF(E806/D806&gt;=100,"&gt;&gt;100",E806/D806*100),"-")</f>
        <v>-</v>
      </c>
    </row>
    <row r="807" spans="1:6" s="8" customFormat="1" ht="12">
      <c r="A807" s="145">
        <v>38625</v>
      </c>
      <c r="B807" s="146" t="s">
        <v>1634</v>
      </c>
      <c r="C807" s="335">
        <v>793</v>
      </c>
      <c r="D807" s="149">
        <v>0</v>
      </c>
      <c r="E807" s="149">
        <v>0</v>
      </c>
      <c r="F807" s="148" t="str">
        <f>IF(D807&lt;&gt;0,IF(E807/D807&gt;=100,"&gt;&gt;100",E807/D807*100),"-")</f>
        <v>-</v>
      </c>
    </row>
    <row r="808" spans="1:6" s="8" customFormat="1" ht="12">
      <c r="A808" s="145" t="s">
        <v>1635</v>
      </c>
      <c r="B808" s="146" t="s">
        <v>1636</v>
      </c>
      <c r="C808" s="335">
        <v>794</v>
      </c>
      <c r="D808" s="149">
        <v>0</v>
      </c>
      <c r="E808" s="149">
        <v>0</v>
      </c>
      <c r="F808" s="148"/>
    </row>
    <row r="809" spans="1:6" s="8" customFormat="1" ht="12">
      <c r="A809" s="145">
        <v>38631</v>
      </c>
      <c r="B809" s="146" t="s">
        <v>1637</v>
      </c>
      <c r="C809" s="335">
        <v>795</v>
      </c>
      <c r="D809" s="149">
        <v>0</v>
      </c>
      <c r="E809" s="149">
        <v>0</v>
      </c>
      <c r="F809" s="148" t="str">
        <f>IF(D809&lt;&gt;0,IF(E809/D809&gt;=100,"&gt;&gt;100",E809/D809*100),"-")</f>
        <v>-</v>
      </c>
    </row>
    <row r="810" spans="1:6" s="8" customFormat="1" ht="12">
      <c r="A810" s="145">
        <v>38632</v>
      </c>
      <c r="B810" s="146" t="s">
        <v>1638</v>
      </c>
      <c r="C810" s="335">
        <v>796</v>
      </c>
      <c r="D810" s="149">
        <v>0</v>
      </c>
      <c r="E810" s="149">
        <v>0</v>
      </c>
      <c r="F810" s="148" t="str">
        <f>IF(D810&lt;&gt;0,IF(E810/D810&gt;=100,"&gt;&gt;100",E810/D810*100),"-")</f>
        <v>-</v>
      </c>
    </row>
    <row r="811" spans="1:6" s="8" customFormat="1" ht="12">
      <c r="A811" s="145">
        <v>38641</v>
      </c>
      <c r="B811" s="146" t="s">
        <v>1639</v>
      </c>
      <c r="C811" s="335">
        <v>797</v>
      </c>
      <c r="D811" s="149">
        <v>0</v>
      </c>
      <c r="E811" s="149">
        <v>0</v>
      </c>
      <c r="F811" s="148"/>
    </row>
    <row r="812" spans="1:6" s="8" customFormat="1" ht="12">
      <c r="A812" s="145" t="s">
        <v>1640</v>
      </c>
      <c r="B812" s="146" t="s">
        <v>1641</v>
      </c>
      <c r="C812" s="335">
        <v>798</v>
      </c>
      <c r="D812" s="149">
        <v>0</v>
      </c>
      <c r="E812" s="149">
        <v>0</v>
      </c>
      <c r="F812" s="148"/>
    </row>
    <row r="813" spans="1:6" s="8" customFormat="1" ht="24">
      <c r="A813" s="145">
        <v>81212</v>
      </c>
      <c r="B813" s="146" t="s">
        <v>1642</v>
      </c>
      <c r="C813" s="335">
        <v>799</v>
      </c>
      <c r="D813" s="149">
        <v>0</v>
      </c>
      <c r="E813" s="149">
        <v>0</v>
      </c>
      <c r="F813" s="148" t="str">
        <f>IF(D813&lt;&gt;0,IF(E813/D813&gt;=100,"&gt;&gt;100",E813/D813*100),"-")</f>
        <v>-</v>
      </c>
    </row>
    <row r="814" spans="1:6" s="8" customFormat="1" ht="24">
      <c r="A814" s="145" t="s">
        <v>1643</v>
      </c>
      <c r="B814" s="146" t="s">
        <v>1644</v>
      </c>
      <c r="C814" s="335">
        <v>800</v>
      </c>
      <c r="D814" s="149">
        <v>0</v>
      </c>
      <c r="E814" s="149">
        <v>0</v>
      </c>
      <c r="F814" s="148" t="str">
        <f>IF(D814&lt;&gt;0,IF(E814/D814&gt;=100,"&gt;&gt;100",E814/D814*100),"-")</f>
        <v>-</v>
      </c>
    </row>
    <row r="815" spans="1:6" s="8" customFormat="1" ht="12">
      <c r="A815" s="145">
        <v>81322</v>
      </c>
      <c r="B815" s="146" t="s">
        <v>1645</v>
      </c>
      <c r="C815" s="335">
        <v>801</v>
      </c>
      <c r="D815" s="149">
        <v>0</v>
      </c>
      <c r="E815" s="149">
        <v>0</v>
      </c>
      <c r="F815" s="148" t="str">
        <f>IF(D815&lt;&gt;0,IF(E815/D815&gt;=100,"&gt;&gt;100",E815/D815*100),"-")</f>
        <v>-</v>
      </c>
    </row>
    <row r="816" spans="1:6" s="8" customFormat="1" ht="24">
      <c r="A816" s="145" t="s">
        <v>1646</v>
      </c>
      <c r="B816" s="146" t="s">
        <v>1647</v>
      </c>
      <c r="C816" s="335">
        <v>802</v>
      </c>
      <c r="D816" s="149">
        <v>0</v>
      </c>
      <c r="E816" s="149">
        <v>0</v>
      </c>
      <c r="F816" s="148" t="str">
        <f>IF(D816&lt;&gt;0,IF(E816/D816&gt;=100,"&gt;&gt;100",E816/D816*100),"-")</f>
        <v>-</v>
      </c>
    </row>
    <row r="817" spans="1:6" s="8" customFormat="1" ht="12">
      <c r="A817" s="145">
        <v>81332</v>
      </c>
      <c r="B817" s="146" t="s">
        <v>1648</v>
      </c>
      <c r="C817" s="335">
        <v>803</v>
      </c>
      <c r="D817" s="149">
        <v>0</v>
      </c>
      <c r="E817" s="149">
        <v>0</v>
      </c>
      <c r="F817" s="148" t="str">
        <f>IF(D817&lt;&gt;0,IF(E817/D817&gt;=100,"&gt;&gt;100",E817/D817*100),"-")</f>
        <v>-</v>
      </c>
    </row>
    <row r="818" spans="1:6" s="8" customFormat="1" ht="24">
      <c r="A818" s="145" t="s">
        <v>1649</v>
      </c>
      <c r="B818" s="146" t="s">
        <v>1650</v>
      </c>
      <c r="C818" s="335">
        <v>804</v>
      </c>
      <c r="D818" s="149">
        <v>0</v>
      </c>
      <c r="E818" s="149">
        <v>0</v>
      </c>
      <c r="F818" s="148" t="str">
        <f>IF(D818&lt;&gt;0,IF(E818/D818&gt;=100,"&gt;&gt;100",E818/D818*100),"-")</f>
        <v>-</v>
      </c>
    </row>
    <row r="819" spans="1:6" s="8" customFormat="1" ht="12">
      <c r="A819" s="145">
        <v>81342</v>
      </c>
      <c r="B819" s="146" t="s">
        <v>1651</v>
      </c>
      <c r="C819" s="335">
        <v>805</v>
      </c>
      <c r="D819" s="149">
        <v>0</v>
      </c>
      <c r="E819" s="149">
        <v>0</v>
      </c>
      <c r="F819" s="148" t="str">
        <f>IF(D819&lt;&gt;0,IF(E819/D819&gt;=100,"&gt;&gt;100",E819/D819*100),"-")</f>
        <v>-</v>
      </c>
    </row>
    <row r="820" spans="1:6" s="8" customFormat="1" ht="24">
      <c r="A820" s="145" t="s">
        <v>1652</v>
      </c>
      <c r="B820" s="146" t="s">
        <v>1653</v>
      </c>
      <c r="C820" s="335">
        <v>806</v>
      </c>
      <c r="D820" s="149">
        <v>0</v>
      </c>
      <c r="E820" s="149">
        <v>0</v>
      </c>
      <c r="F820" s="148" t="str">
        <f>IF(D820&lt;&gt;0,IF(E820/D820&gt;=100,"&gt;&gt;100",E820/D820*100),"-")</f>
        <v>-</v>
      </c>
    </row>
    <row r="821" spans="1:6" s="8" customFormat="1" ht="12">
      <c r="A821" s="145">
        <v>81411</v>
      </c>
      <c r="B821" s="146" t="s">
        <v>1654</v>
      </c>
      <c r="C821" s="335">
        <v>807</v>
      </c>
      <c r="D821" s="149">
        <v>0</v>
      </c>
      <c r="E821" s="149">
        <v>0</v>
      </c>
      <c r="F821" s="148" t="str">
        <f>IF(D821&lt;&gt;0,IF(E821/D821&gt;=100,"&gt;&gt;100",E821/D821*100),"-")</f>
        <v>-</v>
      </c>
    </row>
    <row r="822" spans="1:6" s="8" customFormat="1" ht="12">
      <c r="A822" s="145">
        <v>81412</v>
      </c>
      <c r="B822" s="146" t="s">
        <v>1655</v>
      </c>
      <c r="C822" s="335">
        <v>808</v>
      </c>
      <c r="D822" s="149">
        <v>0</v>
      </c>
      <c r="E822" s="149">
        <v>0</v>
      </c>
      <c r="F822" s="148" t="str">
        <f>IF(D822&lt;&gt;0,IF(E822/D822&gt;=100,"&gt;&gt;100",E822/D822*100),"-")</f>
        <v>-</v>
      </c>
    </row>
    <row r="823" spans="1:6" s="8" customFormat="1" ht="12">
      <c r="A823" s="145" t="s">
        <v>1656</v>
      </c>
      <c r="B823" s="151" t="s">
        <v>1657</v>
      </c>
      <c r="C823" s="335">
        <v>809</v>
      </c>
      <c r="D823" s="149">
        <v>0</v>
      </c>
      <c r="E823" s="149">
        <v>0</v>
      </c>
      <c r="F823" s="148" t="str">
        <f>IF(D823&lt;&gt;0,IF(E823/D823&gt;=100,"&gt;&gt;100",E823/D823*100),"-")</f>
        <v>-</v>
      </c>
    </row>
    <row r="824" spans="1:6" s="8" customFormat="1" ht="12">
      <c r="A824" s="145">
        <v>81532</v>
      </c>
      <c r="B824" s="151" t="s">
        <v>1658</v>
      </c>
      <c r="C824" s="335">
        <v>810</v>
      </c>
      <c r="D824" s="149">
        <v>0</v>
      </c>
      <c r="E824" s="149">
        <v>0</v>
      </c>
      <c r="F824" s="148" t="str">
        <f>IF(D824&lt;&gt;0,IF(E824/D824&gt;=100,"&gt;&gt;100",E824/D824*100),"-")</f>
        <v>-</v>
      </c>
    </row>
    <row r="825" spans="1:6" s="8" customFormat="1" ht="24">
      <c r="A825" s="145" t="s">
        <v>1659</v>
      </c>
      <c r="B825" s="146" t="s">
        <v>1660</v>
      </c>
      <c r="C825" s="335">
        <v>811</v>
      </c>
      <c r="D825" s="149">
        <v>0</v>
      </c>
      <c r="E825" s="149">
        <v>0</v>
      </c>
      <c r="F825" s="148" t="str">
        <f>IF(D825&lt;&gt;0,IF(E825/D825&gt;=100,"&gt;&gt;100",E825/D825*100),"-")</f>
        <v>-</v>
      </c>
    </row>
    <row r="826" spans="1:6" s="8" customFormat="1" ht="12">
      <c r="A826" s="145">
        <v>81542</v>
      </c>
      <c r="B826" s="151" t="s">
        <v>1661</v>
      </c>
      <c r="C826" s="335">
        <v>812</v>
      </c>
      <c r="D826" s="149">
        <v>0</v>
      </c>
      <c r="E826" s="149">
        <v>0</v>
      </c>
      <c r="F826" s="148" t="str">
        <f>IF(D826&lt;&gt;0,IF(E826/D826&gt;=100,"&gt;&gt;100",E826/D826*100),"-")</f>
        <v>-</v>
      </c>
    </row>
    <row r="827" spans="1:6" s="8" customFormat="1" ht="24">
      <c r="A827" s="145" t="s">
        <v>1662</v>
      </c>
      <c r="B827" s="146" t="s">
        <v>1663</v>
      </c>
      <c r="C827" s="335">
        <v>813</v>
      </c>
      <c r="D827" s="149">
        <v>0</v>
      </c>
      <c r="E827" s="149">
        <v>0</v>
      </c>
      <c r="F827" s="148" t="str">
        <f>IF(D827&lt;&gt;0,IF(E827/D827&gt;=100,"&gt;&gt;100",E827/D827*100),"-")</f>
        <v>-</v>
      </c>
    </row>
    <row r="828" spans="1:6" s="8" customFormat="1" ht="24">
      <c r="A828" s="145">
        <v>81552</v>
      </c>
      <c r="B828" s="146" t="s">
        <v>1664</v>
      </c>
      <c r="C828" s="335">
        <v>814</v>
      </c>
      <c r="D828" s="149">
        <v>0</v>
      </c>
      <c r="E828" s="149">
        <v>0</v>
      </c>
      <c r="F828" s="148" t="str">
        <f>IF(D828&lt;&gt;0,IF(E828/D828&gt;=100,"&gt;&gt;100",E828/D828*100),"-")</f>
        <v>-</v>
      </c>
    </row>
    <row r="829" spans="1:6" s="8" customFormat="1" ht="24">
      <c r="A829" s="145" t="s">
        <v>1665</v>
      </c>
      <c r="B829" s="146" t="s">
        <v>1666</v>
      </c>
      <c r="C829" s="335">
        <v>815</v>
      </c>
      <c r="D829" s="149">
        <v>0</v>
      </c>
      <c r="E829" s="149">
        <v>0</v>
      </c>
      <c r="F829" s="148" t="str">
        <f>IF(D829&lt;&gt;0,IF(E829/D829&gt;=100,"&gt;&gt;100",E829/D829*100),"-")</f>
        <v>-</v>
      </c>
    </row>
    <row r="830" spans="1:6" s="8" customFormat="1" ht="12">
      <c r="A830" s="145">
        <v>81631</v>
      </c>
      <c r="B830" s="151" t="s">
        <v>1667</v>
      </c>
      <c r="C830" s="335">
        <v>816</v>
      </c>
      <c r="D830" s="149">
        <v>0</v>
      </c>
      <c r="E830" s="149">
        <v>0</v>
      </c>
      <c r="F830" s="148" t="str">
        <f>IF(D830&lt;&gt;0,IF(E830/D830&gt;=100,"&gt;&gt;100",E830/D830*100),"-")</f>
        <v>-</v>
      </c>
    </row>
    <row r="831" spans="1:6" s="8" customFormat="1" ht="12">
      <c r="A831" s="145">
        <v>81632</v>
      </c>
      <c r="B831" s="146" t="s">
        <v>1668</v>
      </c>
      <c r="C831" s="335">
        <v>817</v>
      </c>
      <c r="D831" s="149">
        <v>0</v>
      </c>
      <c r="E831" s="149">
        <v>0</v>
      </c>
      <c r="F831" s="148" t="str">
        <f>IF(D831&lt;&gt;0,IF(E831/D831&gt;=100,"&gt;&gt;100",E831/D831*100),"-")</f>
        <v>-</v>
      </c>
    </row>
    <row r="832" spans="1:6" s="8" customFormat="1" ht="24">
      <c r="A832" s="145" t="s">
        <v>1669</v>
      </c>
      <c r="B832" s="146" t="s">
        <v>1670</v>
      </c>
      <c r="C832" s="335">
        <v>818</v>
      </c>
      <c r="D832" s="149">
        <v>0</v>
      </c>
      <c r="E832" s="149">
        <v>0</v>
      </c>
      <c r="F832" s="148" t="str">
        <f>IF(D832&lt;&gt;0,IF(E832/D832&gt;=100,"&gt;&gt;100",E832/D832*100),"-")</f>
        <v>-</v>
      </c>
    </row>
    <row r="833" spans="1:6" s="8" customFormat="1" ht="12">
      <c r="A833" s="145">
        <v>81641</v>
      </c>
      <c r="B833" s="146" t="s">
        <v>1671</v>
      </c>
      <c r="C833" s="335">
        <v>819</v>
      </c>
      <c r="D833" s="149">
        <v>0</v>
      </c>
      <c r="E833" s="149">
        <v>0</v>
      </c>
      <c r="F833" s="148" t="str">
        <f>IF(D833&lt;&gt;0,IF(E833/D833&gt;=100,"&gt;&gt;100",E833/D833*100),"-")</f>
        <v>-</v>
      </c>
    </row>
    <row r="834" spans="1:6" s="8" customFormat="1" ht="12">
      <c r="A834" s="145">
        <v>81642</v>
      </c>
      <c r="B834" s="146" t="s">
        <v>1672</v>
      </c>
      <c r="C834" s="335">
        <v>820</v>
      </c>
      <c r="D834" s="149">
        <v>0</v>
      </c>
      <c r="E834" s="149">
        <v>0</v>
      </c>
      <c r="F834" s="148" t="str">
        <f>IF(D834&lt;&gt;0,IF(E834/D834&gt;=100,"&gt;&gt;100",E834/D834*100),"-")</f>
        <v>-</v>
      </c>
    </row>
    <row r="835" spans="1:6" s="8" customFormat="1" ht="12">
      <c r="A835" s="145" t="s">
        <v>1673</v>
      </c>
      <c r="B835" s="146" t="s">
        <v>1674</v>
      </c>
      <c r="C835" s="335">
        <v>821</v>
      </c>
      <c r="D835" s="149">
        <v>0</v>
      </c>
      <c r="E835" s="149">
        <v>0</v>
      </c>
      <c r="F835" s="148" t="str">
        <f>IF(D835&lt;&gt;0,IF(E835/D835&gt;=100,"&gt;&gt;100",E835/D835*100),"-")</f>
        <v>-</v>
      </c>
    </row>
    <row r="836" spans="1:6" s="8" customFormat="1" ht="12">
      <c r="A836" s="145">
        <v>81711</v>
      </c>
      <c r="B836" s="146" t="s">
        <v>1675</v>
      </c>
      <c r="C836" s="335">
        <v>822</v>
      </c>
      <c r="D836" s="149">
        <v>0</v>
      </c>
      <c r="E836" s="149">
        <v>0</v>
      </c>
      <c r="F836" s="148" t="str">
        <f>IF(D836&lt;&gt;0,IF(E836/D836&gt;=100,"&gt;&gt;100",E836/D836*100),"-")</f>
        <v>-</v>
      </c>
    </row>
    <row r="837" spans="1:6" s="8" customFormat="1" ht="12">
      <c r="A837" s="145">
        <v>81712</v>
      </c>
      <c r="B837" s="146" t="s">
        <v>1676</v>
      </c>
      <c r="C837" s="335">
        <v>823</v>
      </c>
      <c r="D837" s="149">
        <v>0</v>
      </c>
      <c r="E837" s="149">
        <v>0</v>
      </c>
      <c r="F837" s="148" t="str">
        <f>IF(D837&lt;&gt;0,IF(E837/D837&gt;=100,"&gt;&gt;100",E837/D837*100),"-")</f>
        <v>-</v>
      </c>
    </row>
    <row r="838" spans="1:6" s="8" customFormat="1" ht="12">
      <c r="A838" s="145">
        <v>81721</v>
      </c>
      <c r="B838" s="146" t="s">
        <v>1677</v>
      </c>
      <c r="C838" s="335">
        <v>824</v>
      </c>
      <c r="D838" s="149">
        <v>0</v>
      </c>
      <c r="E838" s="149">
        <v>0</v>
      </c>
      <c r="F838" s="148" t="str">
        <f t="shared" si="15" ref="F838:F901">IF(D838&lt;&gt;0,IF(E838/D838&gt;=100,"&gt;&gt;100",E838/D838*100),"-")</f>
        <v>-</v>
      </c>
    </row>
    <row r="839" spans="1:6" s="8" customFormat="1" ht="12">
      <c r="A839" s="145">
        <v>81722</v>
      </c>
      <c r="B839" s="146" t="s">
        <v>1678</v>
      </c>
      <c r="C839" s="335">
        <v>825</v>
      </c>
      <c r="D839" s="149">
        <v>0</v>
      </c>
      <c r="E839" s="149">
        <v>0</v>
      </c>
      <c r="F839" s="148" t="str">
        <f>IF(D839&lt;&gt;0,IF(E839/D839&gt;=100,"&gt;&gt;100",E839/D839*100),"-")</f>
        <v>-</v>
      </c>
    </row>
    <row r="840" spans="1:6" s="8" customFormat="1" ht="12">
      <c r="A840" s="145" t="s">
        <v>1679</v>
      </c>
      <c r="B840" s="146" t="s">
        <v>1680</v>
      </c>
      <c r="C840" s="335">
        <v>826</v>
      </c>
      <c r="D840" s="149">
        <v>0</v>
      </c>
      <c r="E840" s="149">
        <v>0</v>
      </c>
      <c r="F840" s="148" t="str">
        <f>IF(D840&lt;&gt;0,IF(E840/D840&gt;=100,"&gt;&gt;100",E840/D840*100),"-")</f>
        <v>-</v>
      </c>
    </row>
    <row r="841" spans="1:6" s="8" customFormat="1" ht="12">
      <c r="A841" s="145">
        <v>81731</v>
      </c>
      <c r="B841" s="146" t="s">
        <v>1681</v>
      </c>
      <c r="C841" s="335">
        <v>827</v>
      </c>
      <c r="D841" s="149">
        <v>0</v>
      </c>
      <c r="E841" s="149">
        <v>0</v>
      </c>
      <c r="F841" s="148" t="str">
        <f>IF(D841&lt;&gt;0,IF(E841/D841&gt;=100,"&gt;&gt;100",E841/D841*100),"-")</f>
        <v>-</v>
      </c>
    </row>
    <row r="842" spans="1:6" s="8" customFormat="1" ht="12">
      <c r="A842" s="145">
        <v>81732</v>
      </c>
      <c r="B842" s="146" t="s">
        <v>1682</v>
      </c>
      <c r="C842" s="335">
        <v>828</v>
      </c>
      <c r="D842" s="149">
        <v>0</v>
      </c>
      <c r="E842" s="149">
        <v>0</v>
      </c>
      <c r="F842" s="148" t="str">
        <f>IF(D842&lt;&gt;0,IF(E842/D842&gt;=100,"&gt;&gt;100",E842/D842*100),"-")</f>
        <v>-</v>
      </c>
    </row>
    <row r="843" spans="1:6" s="8" customFormat="1" ht="12">
      <c r="A843" s="145">
        <v>81733</v>
      </c>
      <c r="B843" s="146" t="s">
        <v>1683</v>
      </c>
      <c r="C843" s="335">
        <v>829</v>
      </c>
      <c r="D843" s="149">
        <v>0</v>
      </c>
      <c r="E843" s="149">
        <v>0</v>
      </c>
      <c r="F843" s="148" t="str">
        <f>IF(D843&lt;&gt;0,IF(E843/D843&gt;=100,"&gt;&gt;100",E843/D843*100),"-")</f>
        <v>-</v>
      </c>
    </row>
    <row r="844" spans="1:6" s="8" customFormat="1" ht="12">
      <c r="A844" s="145">
        <v>81741</v>
      </c>
      <c r="B844" s="146" t="s">
        <v>1684</v>
      </c>
      <c r="C844" s="335">
        <v>830</v>
      </c>
      <c r="D844" s="149">
        <v>0</v>
      </c>
      <c r="E844" s="149">
        <v>0</v>
      </c>
      <c r="F844" s="148" t="str">
        <f>IF(D844&lt;&gt;0,IF(E844/D844&gt;=100,"&gt;&gt;100",E844/D844*100),"-")</f>
        <v>-</v>
      </c>
    </row>
    <row r="845" spans="1:6" s="8" customFormat="1" ht="12">
      <c r="A845" s="145">
        <v>81742</v>
      </c>
      <c r="B845" s="146" t="s">
        <v>1685</v>
      </c>
      <c r="C845" s="335">
        <v>831</v>
      </c>
      <c r="D845" s="149">
        <v>0</v>
      </c>
      <c r="E845" s="149">
        <v>0</v>
      </c>
      <c r="F845" s="148" t="str">
        <f>IF(D845&lt;&gt;0,IF(E845/D845&gt;=100,"&gt;&gt;100",E845/D845*100),"-")</f>
        <v>-</v>
      </c>
    </row>
    <row r="846" spans="1:6" s="8" customFormat="1" ht="12">
      <c r="A846" s="145">
        <v>81743</v>
      </c>
      <c r="B846" s="146" t="s">
        <v>1686</v>
      </c>
      <c r="C846" s="335">
        <v>832</v>
      </c>
      <c r="D846" s="149">
        <v>0</v>
      </c>
      <c r="E846" s="149">
        <v>0</v>
      </c>
      <c r="F846" s="148" t="str">
        <f>IF(D846&lt;&gt;0,IF(E846/D846&gt;=100,"&gt;&gt;100",E846/D846*100),"-")</f>
        <v>-</v>
      </c>
    </row>
    <row r="847" spans="1:6" s="8" customFormat="1" ht="12">
      <c r="A847" s="145">
        <v>81751</v>
      </c>
      <c r="B847" s="146" t="s">
        <v>1687</v>
      </c>
      <c r="C847" s="335">
        <v>833</v>
      </c>
      <c r="D847" s="149">
        <v>0</v>
      </c>
      <c r="E847" s="149">
        <v>0</v>
      </c>
      <c r="F847" s="148" t="str">
        <f>IF(D847&lt;&gt;0,IF(E847/D847&gt;=100,"&gt;&gt;100",E847/D847*100),"-")</f>
        <v>-</v>
      </c>
    </row>
    <row r="848" spans="1:6" s="8" customFormat="1" ht="12">
      <c r="A848" s="145">
        <v>81752</v>
      </c>
      <c r="B848" s="146" t="s">
        <v>1688</v>
      </c>
      <c r="C848" s="335">
        <v>834</v>
      </c>
      <c r="D848" s="149">
        <v>0</v>
      </c>
      <c r="E848" s="149">
        <v>0</v>
      </c>
      <c r="F848" s="148" t="str">
        <f>IF(D848&lt;&gt;0,IF(E848/D848&gt;=100,"&gt;&gt;100",E848/D848*100),"-")</f>
        <v>-</v>
      </c>
    </row>
    <row r="849" spans="1:6" s="8" customFormat="1" ht="12">
      <c r="A849" s="145">
        <v>81753</v>
      </c>
      <c r="B849" s="146" t="s">
        <v>1689</v>
      </c>
      <c r="C849" s="335">
        <v>835</v>
      </c>
      <c r="D849" s="149">
        <v>0</v>
      </c>
      <c r="E849" s="149">
        <v>0</v>
      </c>
      <c r="F849" s="148" t="str">
        <f>IF(D849&lt;&gt;0,IF(E849/D849&gt;=100,"&gt;&gt;100",E849/D849*100),"-")</f>
        <v>-</v>
      </c>
    </row>
    <row r="850" spans="1:6" s="8" customFormat="1" ht="24">
      <c r="A850" s="145">
        <v>81761</v>
      </c>
      <c r="B850" s="152" t="s">
        <v>1690</v>
      </c>
      <c r="C850" s="335">
        <v>836</v>
      </c>
      <c r="D850" s="149">
        <v>0</v>
      </c>
      <c r="E850" s="149">
        <v>0</v>
      </c>
      <c r="F850" s="148" t="str">
        <f>IF(D850&lt;&gt;0,IF(E850/D850&gt;=100,"&gt;&gt;100",E850/D850*100),"-")</f>
        <v>-</v>
      </c>
    </row>
    <row r="851" spans="1:6" s="8" customFormat="1" ht="24">
      <c r="A851" s="145">
        <v>81762</v>
      </c>
      <c r="B851" s="152" t="s">
        <v>1691</v>
      </c>
      <c r="C851" s="335">
        <v>837</v>
      </c>
      <c r="D851" s="149">
        <v>0</v>
      </c>
      <c r="E851" s="149">
        <v>0</v>
      </c>
      <c r="F851" s="148" t="str">
        <f>IF(D851&lt;&gt;0,IF(E851/D851&gt;=100,"&gt;&gt;100",E851/D851*100),"-")</f>
        <v>-</v>
      </c>
    </row>
    <row r="852" spans="1:6" s="8" customFormat="1" ht="24">
      <c r="A852" s="145">
        <v>81763</v>
      </c>
      <c r="B852" s="146" t="s">
        <v>1692</v>
      </c>
      <c r="C852" s="335">
        <v>838</v>
      </c>
      <c r="D852" s="149">
        <v>0</v>
      </c>
      <c r="E852" s="149">
        <v>0</v>
      </c>
      <c r="F852" s="148" t="str">
        <f>IF(D852&lt;&gt;0,IF(E852/D852&gt;=100,"&gt;&gt;100",E852/D852*100),"-")</f>
        <v>-</v>
      </c>
    </row>
    <row r="853" spans="1:6" s="8" customFormat="1" ht="24">
      <c r="A853" s="145">
        <v>81771</v>
      </c>
      <c r="B853" s="146" t="s">
        <v>1693</v>
      </c>
      <c r="C853" s="335">
        <v>839</v>
      </c>
      <c r="D853" s="149">
        <v>0</v>
      </c>
      <c r="E853" s="149">
        <v>0</v>
      </c>
      <c r="F853" s="148" t="str">
        <f>IF(D853&lt;&gt;0,IF(E853/D853&gt;=100,"&gt;&gt;100",E853/D853*100),"-")</f>
        <v>-</v>
      </c>
    </row>
    <row r="854" spans="1:6" s="8" customFormat="1" ht="24">
      <c r="A854" s="145">
        <v>81772</v>
      </c>
      <c r="B854" s="146" t="s">
        <v>1694</v>
      </c>
      <c r="C854" s="335">
        <v>840</v>
      </c>
      <c r="D854" s="149">
        <v>0</v>
      </c>
      <c r="E854" s="149">
        <v>0</v>
      </c>
      <c r="F854" s="148" t="str">
        <f>IF(D854&lt;&gt;0,IF(E854/D854&gt;=100,"&gt;&gt;100",E854/D854*100),"-")</f>
        <v>-</v>
      </c>
    </row>
    <row r="855" spans="1:6" s="8" customFormat="1" ht="24">
      <c r="A855" s="145">
        <v>81773</v>
      </c>
      <c r="B855" s="146" t="s">
        <v>1695</v>
      </c>
      <c r="C855" s="335">
        <v>841</v>
      </c>
      <c r="D855" s="149">
        <v>0</v>
      </c>
      <c r="E855" s="149">
        <v>0</v>
      </c>
      <c r="F855" s="148" t="str">
        <f>IF(D855&lt;&gt;0,IF(E855/D855&gt;=100,"&gt;&gt;100",E855/D855*100),"-")</f>
        <v>-</v>
      </c>
    </row>
    <row r="856" spans="1:6" s="8" customFormat="1" ht="12">
      <c r="A856" s="145">
        <v>82412</v>
      </c>
      <c r="B856" s="146" t="s">
        <v>1696</v>
      </c>
      <c r="C856" s="335">
        <v>842</v>
      </c>
      <c r="D856" s="149">
        <v>0</v>
      </c>
      <c r="E856" s="149">
        <v>0</v>
      </c>
      <c r="F856" s="148" t="str">
        <f>IF(D856&lt;&gt;0,IF(E856/D856&gt;=100,"&gt;&gt;100",E856/D856*100),"-")</f>
        <v>-</v>
      </c>
    </row>
    <row r="857" spans="1:6" s="8" customFormat="1" ht="12">
      <c r="A857" s="145">
        <v>84132</v>
      </c>
      <c r="B857" s="146" t="s">
        <v>1697</v>
      </c>
      <c r="C857" s="335">
        <v>843</v>
      </c>
      <c r="D857" s="149">
        <v>0</v>
      </c>
      <c r="E857" s="149">
        <v>0</v>
      </c>
      <c r="F857" s="148" t="str">
        <f>IF(D857&lt;&gt;0,IF(E857/D857&gt;=100,"&gt;&gt;100",E857/D857*100),"-")</f>
        <v>-</v>
      </c>
    </row>
    <row r="858" spans="1:6" s="8" customFormat="1" ht="12">
      <c r="A858" s="145">
        <v>84142</v>
      </c>
      <c r="B858" s="146" t="s">
        <v>1698</v>
      </c>
      <c r="C858" s="335">
        <v>844</v>
      </c>
      <c r="D858" s="149">
        <v>0</v>
      </c>
      <c r="E858" s="149">
        <v>0</v>
      </c>
      <c r="F858" s="148" t="str">
        <f>IF(D858&lt;&gt;0,IF(E858/D858&gt;=100,"&gt;&gt;100",E858/D858*100),"-")</f>
        <v>-</v>
      </c>
    </row>
    <row r="859" spans="1:6" s="8" customFormat="1" ht="12">
      <c r="A859" s="145">
        <v>84152</v>
      </c>
      <c r="B859" s="146" t="s">
        <v>1699</v>
      </c>
      <c r="C859" s="335">
        <v>845</v>
      </c>
      <c r="D859" s="149">
        <v>0</v>
      </c>
      <c r="E859" s="149">
        <v>0</v>
      </c>
      <c r="F859" s="148" t="str">
        <f>IF(D859&lt;&gt;0,IF(E859/D859&gt;=100,"&gt;&gt;100",E859/D859*100),"-")</f>
        <v>-</v>
      </c>
    </row>
    <row r="860" spans="1:6" s="8" customFormat="1" ht="12">
      <c r="A860" s="145">
        <v>84162</v>
      </c>
      <c r="B860" s="146" t="s">
        <v>1700</v>
      </c>
      <c r="C860" s="335">
        <v>846</v>
      </c>
      <c r="D860" s="149">
        <v>0</v>
      </c>
      <c r="E860" s="149">
        <v>0</v>
      </c>
      <c r="F860" s="148" t="str">
        <f>IF(D860&lt;&gt;0,IF(E860/D860&gt;=100,"&gt;&gt;100",E860/D860*100),"-")</f>
        <v>-</v>
      </c>
    </row>
    <row r="861" spans="1:6" s="8" customFormat="1" ht="12">
      <c r="A861" s="145">
        <v>84221</v>
      </c>
      <c r="B861" s="146" t="s">
        <v>1701</v>
      </c>
      <c r="C861" s="335">
        <v>847</v>
      </c>
      <c r="D861" s="149">
        <v>0</v>
      </c>
      <c r="E861" s="149">
        <v>0</v>
      </c>
      <c r="F861" s="148" t="str">
        <f>IF(D861&lt;&gt;0,IF(E861/D861&gt;=100,"&gt;&gt;100",E861/D861*100),"-")</f>
        <v>-</v>
      </c>
    </row>
    <row r="862" spans="1:6" s="8" customFormat="1" ht="12">
      <c r="A862" s="145">
        <v>84222</v>
      </c>
      <c r="B862" s="146" t="s">
        <v>1702</v>
      </c>
      <c r="C862" s="335">
        <v>848</v>
      </c>
      <c r="D862" s="149">
        <v>0</v>
      </c>
      <c r="E862" s="149">
        <v>0</v>
      </c>
      <c r="F862" s="148" t="str">
        <f>IF(D862&lt;&gt;0,IF(E862/D862&gt;=100,"&gt;&gt;100",E862/D862*100),"-")</f>
        <v>-</v>
      </c>
    </row>
    <row r="863" spans="1:6" s="8" customFormat="1" ht="12">
      <c r="A863" s="145" t="s">
        <v>1703</v>
      </c>
      <c r="B863" s="146" t="s">
        <v>1704</v>
      </c>
      <c r="C863" s="335">
        <v>849</v>
      </c>
      <c r="D863" s="149">
        <v>0</v>
      </c>
      <c r="E863" s="149">
        <v>0</v>
      </c>
      <c r="F863" s="148" t="str">
        <f>IF(D863&lt;&gt;0,IF(E863/D863&gt;=100,"&gt;&gt;100",E863/D863*100),"-")</f>
        <v>-</v>
      </c>
    </row>
    <row r="864" spans="1:6" s="8" customFormat="1" ht="12">
      <c r="A864" s="145">
        <v>84232</v>
      </c>
      <c r="B864" s="146" t="s">
        <v>1705</v>
      </c>
      <c r="C864" s="335">
        <v>850</v>
      </c>
      <c r="D864" s="149">
        <v>0</v>
      </c>
      <c r="E864" s="149">
        <v>0</v>
      </c>
      <c r="F864" s="148" t="str">
        <f>IF(D864&lt;&gt;0,IF(E864/D864&gt;=100,"&gt;&gt;100",E864/D864*100),"-")</f>
        <v>-</v>
      </c>
    </row>
    <row r="865" spans="1:6" s="8" customFormat="1" ht="12">
      <c r="A865" s="145">
        <v>84242</v>
      </c>
      <c r="B865" s="146" t="s">
        <v>1706</v>
      </c>
      <c r="C865" s="335">
        <v>851</v>
      </c>
      <c r="D865" s="149">
        <v>0</v>
      </c>
      <c r="E865" s="149">
        <v>0</v>
      </c>
      <c r="F865" s="148" t="str">
        <f>IF(D865&lt;&gt;0,IF(E865/D865&gt;=100,"&gt;&gt;100",E865/D865*100),"-")</f>
        <v>-</v>
      </c>
    </row>
    <row r="866" spans="1:6" s="8" customFormat="1" ht="12">
      <c r="A866" s="145" t="s">
        <v>1707</v>
      </c>
      <c r="B866" s="146" t="s">
        <v>1708</v>
      </c>
      <c r="C866" s="335">
        <v>852</v>
      </c>
      <c r="D866" s="149">
        <v>0</v>
      </c>
      <c r="E866" s="149">
        <v>0</v>
      </c>
      <c r="F866" s="148" t="str">
        <f>IF(D866&lt;&gt;0,IF(E866/D866&gt;=100,"&gt;&gt;100",E866/D866*100),"-")</f>
        <v>-</v>
      </c>
    </row>
    <row r="867" spans="1:6" s="8" customFormat="1" ht="12">
      <c r="A867" s="145">
        <v>84312</v>
      </c>
      <c r="B867" s="146" t="s">
        <v>1709</v>
      </c>
      <c r="C867" s="335">
        <v>853</v>
      </c>
      <c r="D867" s="149">
        <v>0</v>
      </c>
      <c r="E867" s="149">
        <v>0</v>
      </c>
      <c r="F867" s="148" t="str">
        <f>IF(D867&lt;&gt;0,IF(E867/D867&gt;=100,"&gt;&gt;100",E867/D867*100),"-")</f>
        <v>-</v>
      </c>
    </row>
    <row r="868" spans="1:6" s="8" customFormat="1" ht="12">
      <c r="A868" s="145">
        <v>84431</v>
      </c>
      <c r="B868" s="146" t="s">
        <v>1710</v>
      </c>
      <c r="C868" s="335">
        <v>854</v>
      </c>
      <c r="D868" s="149">
        <v>0</v>
      </c>
      <c r="E868" s="149">
        <v>0</v>
      </c>
      <c r="F868" s="148" t="str">
        <f>IF(D868&lt;&gt;0,IF(E868/D868&gt;=100,"&gt;&gt;100",E868/D868*100),"-")</f>
        <v>-</v>
      </c>
    </row>
    <row r="869" spans="1:6" s="8" customFormat="1" ht="12">
      <c r="A869" s="145">
        <v>84432</v>
      </c>
      <c r="B869" s="146" t="s">
        <v>1711</v>
      </c>
      <c r="C869" s="335">
        <v>855</v>
      </c>
      <c r="D869" s="149">
        <v>0</v>
      </c>
      <c r="E869" s="149">
        <v>0</v>
      </c>
      <c r="F869" s="148" t="str">
        <f>IF(D869&lt;&gt;0,IF(E869/D869&gt;=100,"&gt;&gt;100",E869/D869*100),"-")</f>
        <v>-</v>
      </c>
    </row>
    <row r="870" spans="1:6" s="8" customFormat="1" ht="12">
      <c r="A870" s="145" t="s">
        <v>1712</v>
      </c>
      <c r="B870" s="146" t="s">
        <v>1713</v>
      </c>
      <c r="C870" s="335">
        <v>856</v>
      </c>
      <c r="D870" s="149">
        <v>0</v>
      </c>
      <c r="E870" s="149">
        <v>0</v>
      </c>
      <c r="F870" s="148" t="str">
        <f>IF(D870&lt;&gt;0,IF(E870/D870&gt;=100,"&gt;&gt;100",E870/D870*100),"-")</f>
        <v>-</v>
      </c>
    </row>
    <row r="871" spans="1:6" s="8" customFormat="1" ht="12">
      <c r="A871" s="145">
        <v>84442</v>
      </c>
      <c r="B871" s="146" t="s">
        <v>1714</v>
      </c>
      <c r="C871" s="335">
        <v>857</v>
      </c>
      <c r="D871" s="149">
        <v>0</v>
      </c>
      <c r="E871" s="149">
        <v>0</v>
      </c>
      <c r="F871" s="148" t="str">
        <f>IF(D871&lt;&gt;0,IF(E871/D871&gt;=100,"&gt;&gt;100",E871/D871*100),"-")</f>
        <v>-</v>
      </c>
    </row>
    <row r="872" spans="1:6" s="8" customFormat="1" ht="24">
      <c r="A872" s="145">
        <v>84452</v>
      </c>
      <c r="B872" s="152" t="s">
        <v>1715</v>
      </c>
      <c r="C872" s="335">
        <v>858</v>
      </c>
      <c r="D872" s="149">
        <v>0</v>
      </c>
      <c r="E872" s="149">
        <v>0</v>
      </c>
      <c r="F872" s="148" t="str">
        <f>IF(D872&lt;&gt;0,IF(E872/D872&gt;=100,"&gt;&gt;100",E872/D872*100),"-")</f>
        <v>-</v>
      </c>
    </row>
    <row r="873" spans="1:6" s="8" customFormat="1" ht="24">
      <c r="A873" s="145" t="s">
        <v>1716</v>
      </c>
      <c r="B873" s="152" t="s">
        <v>1717</v>
      </c>
      <c r="C873" s="335">
        <v>859</v>
      </c>
      <c r="D873" s="149">
        <v>0</v>
      </c>
      <c r="E873" s="149">
        <v>0</v>
      </c>
      <c r="F873" s="148" t="str">
        <f>IF(D873&lt;&gt;0,IF(E873/D873&gt;=100,"&gt;&gt;100",E873/D873*100),"-")</f>
        <v>-</v>
      </c>
    </row>
    <row r="874" spans="1:6" s="8" customFormat="1" ht="12">
      <c r="A874" s="145">
        <v>84461</v>
      </c>
      <c r="B874" s="146" t="s">
        <v>1718</v>
      </c>
      <c r="C874" s="335">
        <v>860</v>
      </c>
      <c r="D874" s="149">
        <v>0</v>
      </c>
      <c r="E874" s="149">
        <v>0</v>
      </c>
      <c r="F874" s="148" t="str">
        <f>IF(D874&lt;&gt;0,IF(E874/D874&gt;=100,"&gt;&gt;100",E874/D874*100),"-")</f>
        <v>-</v>
      </c>
    </row>
    <row r="875" spans="1:6" s="8" customFormat="1" ht="12">
      <c r="A875" s="145">
        <v>84462</v>
      </c>
      <c r="B875" s="146" t="s">
        <v>1719</v>
      </c>
      <c r="C875" s="335">
        <v>861</v>
      </c>
      <c r="D875" s="149">
        <v>0</v>
      </c>
      <c r="E875" s="149">
        <v>0</v>
      </c>
      <c r="F875" s="148" t="str">
        <f>IF(D875&lt;&gt;0,IF(E875/D875&gt;=100,"&gt;&gt;100",E875/D875*100),"-")</f>
        <v>-</v>
      </c>
    </row>
    <row r="876" spans="1:6" s="8" customFormat="1" ht="12">
      <c r="A876" s="145" t="s">
        <v>1720</v>
      </c>
      <c r="B876" s="146" t="s">
        <v>1721</v>
      </c>
      <c r="C876" s="335">
        <v>862</v>
      </c>
      <c r="D876" s="149">
        <v>0</v>
      </c>
      <c r="E876" s="149">
        <v>0</v>
      </c>
      <c r="F876" s="148" t="str">
        <f>IF(D876&lt;&gt;0,IF(E876/D876&gt;=100,"&gt;&gt;100",E876/D876*100),"-")</f>
        <v>-</v>
      </c>
    </row>
    <row r="877" spans="1:6" s="8" customFormat="1" ht="12">
      <c r="A877" s="145">
        <v>84472</v>
      </c>
      <c r="B877" s="146" t="s">
        <v>1722</v>
      </c>
      <c r="C877" s="335">
        <v>863</v>
      </c>
      <c r="D877" s="149">
        <v>0</v>
      </c>
      <c r="E877" s="149">
        <v>0</v>
      </c>
      <c r="F877" s="148" t="str">
        <f>IF(D877&lt;&gt;0,IF(E877/D877&gt;=100,"&gt;&gt;100",E877/D877*100),"-")</f>
        <v>-</v>
      </c>
    </row>
    <row r="878" spans="1:6" s="8" customFormat="1" ht="12">
      <c r="A878" s="145">
        <v>84482</v>
      </c>
      <c r="B878" s="146" t="s">
        <v>1723</v>
      </c>
      <c r="C878" s="335">
        <v>864</v>
      </c>
      <c r="D878" s="149">
        <v>0</v>
      </c>
      <c r="E878" s="149">
        <v>0</v>
      </c>
      <c r="F878" s="148" t="str">
        <f>IF(D878&lt;&gt;0,IF(E878/D878&gt;=100,"&gt;&gt;100",E878/D878*100),"-")</f>
        <v>-</v>
      </c>
    </row>
    <row r="879" spans="1:6" s="8" customFormat="1" ht="12">
      <c r="A879" s="145" t="s">
        <v>1724</v>
      </c>
      <c r="B879" s="146" t="s">
        <v>1725</v>
      </c>
      <c r="C879" s="335">
        <v>865</v>
      </c>
      <c r="D879" s="149">
        <v>0</v>
      </c>
      <c r="E879" s="149">
        <v>0</v>
      </c>
      <c r="F879" s="148" t="str">
        <f>IF(D879&lt;&gt;0,IF(E879/D879&gt;=100,"&gt;&gt;100",E879/D879*100),"-")</f>
        <v>-</v>
      </c>
    </row>
    <row r="880" spans="1:6" s="8" customFormat="1" ht="12">
      <c r="A880" s="145">
        <v>84532</v>
      </c>
      <c r="B880" s="146" t="s">
        <v>1726</v>
      </c>
      <c r="C880" s="335">
        <v>866</v>
      </c>
      <c r="D880" s="149">
        <v>0</v>
      </c>
      <c r="E880" s="149">
        <v>0</v>
      </c>
      <c r="F880" s="148" t="str">
        <f>IF(D880&lt;&gt;0,IF(E880/D880&gt;=100,"&gt;&gt;100",E880/D880*100),"-")</f>
        <v>-</v>
      </c>
    </row>
    <row r="881" spans="1:6" s="8" customFormat="1" ht="12">
      <c r="A881" s="145">
        <v>84542</v>
      </c>
      <c r="B881" s="146" t="s">
        <v>1727</v>
      </c>
      <c r="C881" s="335">
        <v>867</v>
      </c>
      <c r="D881" s="149">
        <v>0</v>
      </c>
      <c r="E881" s="149">
        <v>0</v>
      </c>
      <c r="F881" s="148" t="str">
        <f>IF(D881&lt;&gt;0,IF(E881/D881&gt;=100,"&gt;&gt;100",E881/D881*100),"-")</f>
        <v>-</v>
      </c>
    </row>
    <row r="882" spans="1:6" s="8" customFormat="1" ht="12">
      <c r="A882" s="145">
        <v>84552</v>
      </c>
      <c r="B882" s="146" t="s">
        <v>1728</v>
      </c>
      <c r="C882" s="335">
        <v>868</v>
      </c>
      <c r="D882" s="149">
        <v>0</v>
      </c>
      <c r="E882" s="149">
        <v>0</v>
      </c>
      <c r="F882" s="148" t="str">
        <f>IF(D882&lt;&gt;0,IF(E882/D882&gt;=100,"&gt;&gt;100",E882/D882*100),"-")</f>
        <v>-</v>
      </c>
    </row>
    <row r="883" spans="1:6" s="8" customFormat="1" ht="12">
      <c r="A883" s="145">
        <v>84711</v>
      </c>
      <c r="B883" s="146" t="s">
        <v>1729</v>
      </c>
      <c r="C883" s="335">
        <v>869</v>
      </c>
      <c r="D883" s="149">
        <v>0</v>
      </c>
      <c r="E883" s="149">
        <v>0</v>
      </c>
      <c r="F883" s="148" t="str">
        <f>IF(D883&lt;&gt;0,IF(E883/D883&gt;=100,"&gt;&gt;100",E883/D883*100),"-")</f>
        <v>-</v>
      </c>
    </row>
    <row r="884" spans="1:6" s="8" customFormat="1" ht="12">
      <c r="A884" s="145">
        <v>84712</v>
      </c>
      <c r="B884" s="146" t="s">
        <v>1730</v>
      </c>
      <c r="C884" s="335">
        <v>870</v>
      </c>
      <c r="D884" s="149">
        <v>0</v>
      </c>
      <c r="E884" s="149">
        <v>0</v>
      </c>
      <c r="F884" s="148" t="str">
        <f>IF(D884&lt;&gt;0,IF(E884/D884&gt;=100,"&gt;&gt;100",E884/D884*100),"-")</f>
        <v>-</v>
      </c>
    </row>
    <row r="885" spans="1:6" s="8" customFormat="1" ht="12">
      <c r="A885" s="145">
        <v>84721</v>
      </c>
      <c r="B885" s="146" t="s">
        <v>1731</v>
      </c>
      <c r="C885" s="335">
        <v>871</v>
      </c>
      <c r="D885" s="149">
        <v>0</v>
      </c>
      <c r="E885" s="149">
        <v>0</v>
      </c>
      <c r="F885" s="148" t="str">
        <f>IF(D885&lt;&gt;0,IF(E885/D885&gt;=100,"&gt;&gt;100",E885/D885*100),"-")</f>
        <v>-</v>
      </c>
    </row>
    <row r="886" spans="1:6" s="8" customFormat="1" ht="12">
      <c r="A886" s="145">
        <v>84722</v>
      </c>
      <c r="B886" s="146" t="s">
        <v>1732</v>
      </c>
      <c r="C886" s="335">
        <v>872</v>
      </c>
      <c r="D886" s="149">
        <v>0</v>
      </c>
      <c r="E886" s="149">
        <v>0</v>
      </c>
      <c r="F886" s="148" t="str">
        <f>IF(D886&lt;&gt;0,IF(E886/D886&gt;=100,"&gt;&gt;100",E886/D886*100),"-")</f>
        <v>-</v>
      </c>
    </row>
    <row r="887" spans="1:6" s="8" customFormat="1" ht="12">
      <c r="A887" s="145">
        <v>84731</v>
      </c>
      <c r="B887" s="146" t="s">
        <v>1733</v>
      </c>
      <c r="C887" s="335">
        <v>873</v>
      </c>
      <c r="D887" s="149">
        <v>0</v>
      </c>
      <c r="E887" s="149">
        <v>0</v>
      </c>
      <c r="F887" s="148" t="str">
        <f>IF(D887&lt;&gt;0,IF(E887/D887&gt;=100,"&gt;&gt;100",E887/D887*100),"-")</f>
        <v>-</v>
      </c>
    </row>
    <row r="888" spans="1:6" s="8" customFormat="1" ht="12">
      <c r="A888" s="145">
        <v>84732</v>
      </c>
      <c r="B888" s="146" t="s">
        <v>1734</v>
      </c>
      <c r="C888" s="335">
        <v>874</v>
      </c>
      <c r="D888" s="149">
        <v>0</v>
      </c>
      <c r="E888" s="149">
        <v>0</v>
      </c>
      <c r="F888" s="148" t="str">
        <f>IF(D888&lt;&gt;0,IF(E888/D888&gt;=100,"&gt;&gt;100",E888/D888*100),"-")</f>
        <v>-</v>
      </c>
    </row>
    <row r="889" spans="1:6" s="8" customFormat="1" ht="12">
      <c r="A889" s="145">
        <v>84741</v>
      </c>
      <c r="B889" s="146" t="s">
        <v>1735</v>
      </c>
      <c r="C889" s="335">
        <v>875</v>
      </c>
      <c r="D889" s="149">
        <v>0</v>
      </c>
      <c r="E889" s="149">
        <v>0</v>
      </c>
      <c r="F889" s="148" t="str">
        <f>IF(D889&lt;&gt;0,IF(E889/D889&gt;=100,"&gt;&gt;100",E889/D889*100),"-")</f>
        <v>-</v>
      </c>
    </row>
    <row r="890" spans="1:6" s="8" customFormat="1" ht="12">
      <c r="A890" s="145">
        <v>84742</v>
      </c>
      <c r="B890" s="146" t="s">
        <v>1736</v>
      </c>
      <c r="C890" s="335">
        <v>876</v>
      </c>
      <c r="D890" s="149">
        <v>0</v>
      </c>
      <c r="E890" s="149">
        <v>0</v>
      </c>
      <c r="F890" s="148" t="str">
        <f>IF(D890&lt;&gt;0,IF(E890/D890&gt;=100,"&gt;&gt;100",E890/D890*100),"-")</f>
        <v>-</v>
      </c>
    </row>
    <row r="891" spans="1:6" s="8" customFormat="1" ht="12">
      <c r="A891" s="145">
        <v>84751</v>
      </c>
      <c r="B891" s="146" t="s">
        <v>1737</v>
      </c>
      <c r="C891" s="335">
        <v>877</v>
      </c>
      <c r="D891" s="149">
        <v>0</v>
      </c>
      <c r="E891" s="149">
        <v>0</v>
      </c>
      <c r="F891" s="148" t="str">
        <f>IF(D891&lt;&gt;0,IF(E891/D891&gt;=100,"&gt;&gt;100",E891/D891*100),"-")</f>
        <v>-</v>
      </c>
    </row>
    <row r="892" spans="1:6" s="8" customFormat="1" ht="12">
      <c r="A892" s="145">
        <v>84752</v>
      </c>
      <c r="B892" s="146" t="s">
        <v>1738</v>
      </c>
      <c r="C892" s="335">
        <v>878</v>
      </c>
      <c r="D892" s="149">
        <v>0</v>
      </c>
      <c r="E892" s="149">
        <v>0</v>
      </c>
      <c r="F892" s="148" t="str">
        <f>IF(D892&lt;&gt;0,IF(E892/D892&gt;=100,"&gt;&gt;100",E892/D892*100),"-")</f>
        <v>-</v>
      </c>
    </row>
    <row r="893" spans="1:6" s="8" customFormat="1" ht="12">
      <c r="A893" s="145">
        <v>84761</v>
      </c>
      <c r="B893" s="151" t="s">
        <v>1739</v>
      </c>
      <c r="C893" s="335">
        <v>879</v>
      </c>
      <c r="D893" s="149">
        <v>0</v>
      </c>
      <c r="E893" s="149">
        <v>0</v>
      </c>
      <c r="F893" s="148" t="str">
        <f>IF(D893&lt;&gt;0,IF(E893/D893&gt;=100,"&gt;&gt;100",E893/D893*100),"-")</f>
        <v>-</v>
      </c>
    </row>
    <row r="894" spans="1:6" s="8" customFormat="1" ht="12">
      <c r="A894" s="145">
        <v>84762</v>
      </c>
      <c r="B894" s="151" t="s">
        <v>1740</v>
      </c>
      <c r="C894" s="335">
        <v>880</v>
      </c>
      <c r="D894" s="149">
        <v>0</v>
      </c>
      <c r="E894" s="149">
        <v>0</v>
      </c>
      <c r="F894" s="148" t="str">
        <f>IF(D894&lt;&gt;0,IF(E894/D894&gt;=100,"&gt;&gt;100",E894/D894*100),"-")</f>
        <v>-</v>
      </c>
    </row>
    <row r="895" spans="1:6" s="8" customFormat="1" ht="24">
      <c r="A895" s="145" t="s">
        <v>1741</v>
      </c>
      <c r="B895" s="146" t="s">
        <v>1742</v>
      </c>
      <c r="C895" s="335">
        <v>881</v>
      </c>
      <c r="D895" s="149">
        <v>0</v>
      </c>
      <c r="E895" s="149">
        <v>0</v>
      </c>
      <c r="F895" s="148" t="str">
        <f>IF(D895&lt;&gt;0,IF(E895/D895&gt;=100,"&gt;&gt;100",E895/D895*100),"-")</f>
        <v>-</v>
      </c>
    </row>
    <row r="896" spans="1:6" s="8" customFormat="1" ht="24">
      <c r="A896" s="145" t="s">
        <v>1743</v>
      </c>
      <c r="B896" s="146" t="s">
        <v>1744</v>
      </c>
      <c r="C896" s="335">
        <v>882</v>
      </c>
      <c r="D896" s="149">
        <v>0</v>
      </c>
      <c r="E896" s="149">
        <v>0</v>
      </c>
      <c r="F896" s="148" t="str">
        <f>IF(D896&lt;&gt;0,IF(E896/D896&gt;=100,"&gt;&gt;100",E896/D896*100),"-")</f>
        <v>-</v>
      </c>
    </row>
    <row r="897" spans="1:6" s="8" customFormat="1" ht="12">
      <c r="A897" s="145">
        <v>85412</v>
      </c>
      <c r="B897" s="146" t="s">
        <v>1745</v>
      </c>
      <c r="C897" s="335">
        <v>883</v>
      </c>
      <c r="D897" s="149">
        <v>0</v>
      </c>
      <c r="E897" s="149">
        <v>0</v>
      </c>
      <c r="F897" s="148" t="str">
        <f>IF(D897&lt;&gt;0,IF(E897/D897&gt;=100,"&gt;&gt;100",E897/D897*100),"-")</f>
        <v>-</v>
      </c>
    </row>
    <row r="898" spans="1:6" s="8" customFormat="1" ht="24">
      <c r="A898" s="145">
        <v>51212</v>
      </c>
      <c r="B898" s="152" t="s">
        <v>1746</v>
      </c>
      <c r="C898" s="335">
        <v>884</v>
      </c>
      <c r="D898" s="149">
        <v>0</v>
      </c>
      <c r="E898" s="149">
        <v>0</v>
      </c>
      <c r="F898" s="148" t="str">
        <f>IF(D898&lt;&gt;0,IF(E898/D898&gt;=100,"&gt;&gt;100",E898/D898*100),"-")</f>
        <v>-</v>
      </c>
    </row>
    <row r="899" spans="1:6" s="8" customFormat="1" ht="24">
      <c r="A899" s="145" t="s">
        <v>1747</v>
      </c>
      <c r="B899" s="152" t="s">
        <v>1748</v>
      </c>
      <c r="C899" s="335">
        <v>885</v>
      </c>
      <c r="D899" s="149">
        <v>0</v>
      </c>
      <c r="E899" s="149">
        <v>0</v>
      </c>
      <c r="F899" s="148" t="str">
        <f>IF(D899&lt;&gt;0,IF(E899/D899&gt;=100,"&gt;&gt;100",E899/D899*100),"-")</f>
        <v>-</v>
      </c>
    </row>
    <row r="900" spans="1:6" s="8" customFormat="1" ht="12">
      <c r="A900" s="145">
        <v>51322</v>
      </c>
      <c r="B900" s="146" t="s">
        <v>1749</v>
      </c>
      <c r="C900" s="335">
        <v>886</v>
      </c>
      <c r="D900" s="149">
        <v>0</v>
      </c>
      <c r="E900" s="149">
        <v>0</v>
      </c>
      <c r="F900" s="148" t="str">
        <f>IF(D900&lt;&gt;0,IF(E900/D900&gt;=100,"&gt;&gt;100",E900/D900*100),"-")</f>
        <v>-</v>
      </c>
    </row>
    <row r="901" spans="1:6" s="8" customFormat="1" ht="12">
      <c r="A901" s="145" t="s">
        <v>1750</v>
      </c>
      <c r="B901" s="146" t="s">
        <v>1751</v>
      </c>
      <c r="C901" s="335">
        <v>887</v>
      </c>
      <c r="D901" s="149">
        <v>0</v>
      </c>
      <c r="E901" s="149">
        <v>0</v>
      </c>
      <c r="F901" s="148" t="str">
        <f>IF(D901&lt;&gt;0,IF(E901/D901&gt;=100,"&gt;&gt;100",E901/D901*100),"-")</f>
        <v>-</v>
      </c>
    </row>
    <row r="902" spans="1:6" s="8" customFormat="1" ht="12">
      <c r="A902" s="145">
        <v>51332</v>
      </c>
      <c r="B902" s="146" t="s">
        <v>1752</v>
      </c>
      <c r="C902" s="335">
        <v>888</v>
      </c>
      <c r="D902" s="149">
        <v>0</v>
      </c>
      <c r="E902" s="149">
        <v>0</v>
      </c>
      <c r="F902" s="148" t="str">
        <f t="shared" si="16" ref="F902:F965">IF(D902&lt;&gt;0,IF(E902/D902&gt;=100,"&gt;&gt;100",E902/D902*100),"-")</f>
        <v>-</v>
      </c>
    </row>
    <row r="903" spans="1:6" s="8" customFormat="1" ht="12">
      <c r="A903" s="145" t="s">
        <v>1753</v>
      </c>
      <c r="B903" s="146" t="s">
        <v>1754</v>
      </c>
      <c r="C903" s="335">
        <v>889</v>
      </c>
      <c r="D903" s="149">
        <v>0</v>
      </c>
      <c r="E903" s="149">
        <v>0</v>
      </c>
      <c r="F903" s="148" t="str">
        <f>IF(D903&lt;&gt;0,IF(E903/D903&gt;=100,"&gt;&gt;100",E903/D903*100),"-")</f>
        <v>-</v>
      </c>
    </row>
    <row r="904" spans="1:6" s="8" customFormat="1" ht="12">
      <c r="A904" s="145">
        <v>51342</v>
      </c>
      <c r="B904" s="146" t="s">
        <v>1755</v>
      </c>
      <c r="C904" s="335">
        <v>890</v>
      </c>
      <c r="D904" s="149">
        <v>0</v>
      </c>
      <c r="E904" s="149">
        <v>0</v>
      </c>
      <c r="F904" s="148" t="str">
        <f>IF(D904&lt;&gt;0,IF(E904/D904&gt;=100,"&gt;&gt;100",E904/D904*100),"-")</f>
        <v>-</v>
      </c>
    </row>
    <row r="905" spans="1:6" s="8" customFormat="1" ht="24">
      <c r="A905" s="145" t="s">
        <v>1756</v>
      </c>
      <c r="B905" s="146" t="s">
        <v>1757</v>
      </c>
      <c r="C905" s="335">
        <v>891</v>
      </c>
      <c r="D905" s="149">
        <v>0</v>
      </c>
      <c r="E905" s="149">
        <v>0</v>
      </c>
      <c r="F905" s="148" t="str">
        <f>IF(D905&lt;&gt;0,IF(E905/D905&gt;=100,"&gt;&gt;100",E905/D905*100),"-")</f>
        <v>-</v>
      </c>
    </row>
    <row r="906" spans="1:6" s="8" customFormat="1" ht="12">
      <c r="A906" s="145">
        <v>51411</v>
      </c>
      <c r="B906" s="146" t="s">
        <v>1758</v>
      </c>
      <c r="C906" s="335">
        <v>892</v>
      </c>
      <c r="D906" s="149">
        <v>0</v>
      </c>
      <c r="E906" s="149">
        <v>0</v>
      </c>
      <c r="F906" s="148" t="str">
        <f>IF(D906&lt;&gt;0,IF(E906/D906&gt;=100,"&gt;&gt;100",E906/D906*100),"-")</f>
        <v>-</v>
      </c>
    </row>
    <row r="907" spans="1:6" s="8" customFormat="1" ht="12">
      <c r="A907" s="145">
        <v>51412</v>
      </c>
      <c r="B907" s="146" t="s">
        <v>1759</v>
      </c>
      <c r="C907" s="335">
        <v>893</v>
      </c>
      <c r="D907" s="149">
        <v>0</v>
      </c>
      <c r="E907" s="149">
        <v>0</v>
      </c>
      <c r="F907" s="148" t="str">
        <f>IF(D907&lt;&gt;0,IF(E907/D907&gt;=100,"&gt;&gt;100",E907/D907*100),"-")</f>
        <v>-</v>
      </c>
    </row>
    <row r="908" spans="1:6" s="8" customFormat="1" ht="12">
      <c r="A908" s="145" t="s">
        <v>1760</v>
      </c>
      <c r="B908" s="146" t="s">
        <v>1761</v>
      </c>
      <c r="C908" s="335">
        <v>894</v>
      </c>
      <c r="D908" s="149">
        <v>0</v>
      </c>
      <c r="E908" s="149">
        <v>0</v>
      </c>
      <c r="F908" s="148" t="str">
        <f>IF(D908&lt;&gt;0,IF(E908/D908&gt;=100,"&gt;&gt;100",E908/D908*100),"-")</f>
        <v>-</v>
      </c>
    </row>
    <row r="909" spans="1:6" s="8" customFormat="1" ht="12">
      <c r="A909" s="145">
        <v>51532</v>
      </c>
      <c r="B909" s="146" t="s">
        <v>1762</v>
      </c>
      <c r="C909" s="335">
        <v>895</v>
      </c>
      <c r="D909" s="149">
        <v>0</v>
      </c>
      <c r="E909" s="149">
        <v>0</v>
      </c>
      <c r="F909" s="148" t="str">
        <f>IF(D909&lt;&gt;0,IF(E909/D909&gt;=100,"&gt;&gt;100",E909/D909*100),"-")</f>
        <v>-</v>
      </c>
    </row>
    <row r="910" spans="1:6" s="8" customFormat="1" ht="24">
      <c r="A910" s="145" t="s">
        <v>1763</v>
      </c>
      <c r="B910" s="146" t="s">
        <v>1764</v>
      </c>
      <c r="C910" s="335">
        <v>896</v>
      </c>
      <c r="D910" s="149">
        <v>0</v>
      </c>
      <c r="E910" s="149">
        <v>0</v>
      </c>
      <c r="F910" s="148" t="str">
        <f>IF(D910&lt;&gt;0,IF(E910/D910&gt;=100,"&gt;&gt;100",E910/D910*100),"-")</f>
        <v>-</v>
      </c>
    </row>
    <row r="911" spans="1:6" s="8" customFormat="1" ht="12">
      <c r="A911" s="145">
        <v>51542</v>
      </c>
      <c r="B911" s="146" t="s">
        <v>1765</v>
      </c>
      <c r="C911" s="335">
        <v>897</v>
      </c>
      <c r="D911" s="149">
        <v>0</v>
      </c>
      <c r="E911" s="149">
        <v>0</v>
      </c>
      <c r="F911" s="148" t="str">
        <f>IF(D911&lt;&gt;0,IF(E911/D911&gt;=100,"&gt;&gt;100",E911/D911*100),"-")</f>
        <v>-</v>
      </c>
    </row>
    <row r="912" spans="1:6" s="8" customFormat="1" ht="24">
      <c r="A912" s="145" t="s">
        <v>1766</v>
      </c>
      <c r="B912" s="146" t="s">
        <v>1767</v>
      </c>
      <c r="C912" s="335">
        <v>898</v>
      </c>
      <c r="D912" s="149">
        <v>0</v>
      </c>
      <c r="E912" s="149">
        <v>0</v>
      </c>
      <c r="F912" s="148" t="str">
        <f>IF(D912&lt;&gt;0,IF(E912/D912&gt;=100,"&gt;&gt;100",E912/D912*100),"-")</f>
        <v>-</v>
      </c>
    </row>
    <row r="913" spans="1:6" s="8" customFormat="1" ht="24">
      <c r="A913" s="145">
        <v>51552</v>
      </c>
      <c r="B913" s="152" t="s">
        <v>1768</v>
      </c>
      <c r="C913" s="335">
        <v>899</v>
      </c>
      <c r="D913" s="149">
        <v>0</v>
      </c>
      <c r="E913" s="149">
        <v>0</v>
      </c>
      <c r="F913" s="148" t="str">
        <f>IF(D913&lt;&gt;0,IF(E913/D913&gt;=100,"&gt;&gt;100",E913/D913*100),"-")</f>
        <v>-</v>
      </c>
    </row>
    <row r="914" spans="1:6" s="8" customFormat="1" ht="24">
      <c r="A914" s="145" t="s">
        <v>1769</v>
      </c>
      <c r="B914" s="152" t="s">
        <v>1770</v>
      </c>
      <c r="C914" s="335">
        <v>900</v>
      </c>
      <c r="D914" s="149">
        <v>0</v>
      </c>
      <c r="E914" s="149">
        <v>0</v>
      </c>
      <c r="F914" s="148" t="str">
        <f>IF(D914&lt;&gt;0,IF(E914/D914&gt;=100,"&gt;&gt;100",E914/D914*100),"-")</f>
        <v>-</v>
      </c>
    </row>
    <row r="915" spans="1:6" s="8" customFormat="1" ht="12">
      <c r="A915" s="145">
        <v>51631</v>
      </c>
      <c r="B915" s="146" t="s">
        <v>1771</v>
      </c>
      <c r="C915" s="335">
        <v>901</v>
      </c>
      <c r="D915" s="149">
        <v>0</v>
      </c>
      <c r="E915" s="149">
        <v>0</v>
      </c>
      <c r="F915" s="148" t="str">
        <f>IF(D915&lt;&gt;0,IF(E915/D915&gt;=100,"&gt;&gt;100",E915/D915*100),"-")</f>
        <v>-</v>
      </c>
    </row>
    <row r="916" spans="1:6" s="8" customFormat="1" ht="12">
      <c r="A916" s="145">
        <v>51632</v>
      </c>
      <c r="B916" s="146" t="s">
        <v>1772</v>
      </c>
      <c r="C916" s="335">
        <v>902</v>
      </c>
      <c r="D916" s="149">
        <v>0</v>
      </c>
      <c r="E916" s="149">
        <v>0</v>
      </c>
      <c r="F916" s="148" t="str">
        <f>IF(D916&lt;&gt;0,IF(E916/D916&gt;=100,"&gt;&gt;100",E916/D916*100),"-")</f>
        <v>-</v>
      </c>
    </row>
    <row r="917" spans="1:6" s="8" customFormat="1" ht="24">
      <c r="A917" s="145" t="s">
        <v>1773</v>
      </c>
      <c r="B917" s="146" t="s">
        <v>1774</v>
      </c>
      <c r="C917" s="335">
        <v>903</v>
      </c>
      <c r="D917" s="149">
        <v>0</v>
      </c>
      <c r="E917" s="149">
        <v>0</v>
      </c>
      <c r="F917" s="148" t="str">
        <f>IF(D917&lt;&gt;0,IF(E917/D917&gt;=100,"&gt;&gt;100",E917/D917*100),"-")</f>
        <v>-</v>
      </c>
    </row>
    <row r="918" spans="1:6" s="8" customFormat="1" ht="12">
      <c r="A918" s="145">
        <v>51641</v>
      </c>
      <c r="B918" s="146" t="s">
        <v>1775</v>
      </c>
      <c r="C918" s="335">
        <v>904</v>
      </c>
      <c r="D918" s="149">
        <v>0</v>
      </c>
      <c r="E918" s="149">
        <v>0</v>
      </c>
      <c r="F918" s="148" t="str">
        <f>IF(D918&lt;&gt;0,IF(E918/D918&gt;=100,"&gt;&gt;100",E918/D918*100),"-")</f>
        <v>-</v>
      </c>
    </row>
    <row r="919" spans="1:6" s="8" customFormat="1" ht="12">
      <c r="A919" s="145">
        <v>51642</v>
      </c>
      <c r="B919" s="146" t="s">
        <v>1776</v>
      </c>
      <c r="C919" s="335">
        <v>905</v>
      </c>
      <c r="D919" s="149">
        <v>0</v>
      </c>
      <c r="E919" s="149">
        <v>0</v>
      </c>
      <c r="F919" s="148" t="str">
        <f>IF(D919&lt;&gt;0,IF(E919/D919&gt;=100,"&gt;&gt;100",E919/D919*100),"-")</f>
        <v>-</v>
      </c>
    </row>
    <row r="920" spans="1:6" s="8" customFormat="1" ht="12">
      <c r="A920" s="145" t="s">
        <v>1777</v>
      </c>
      <c r="B920" s="146" t="s">
        <v>1778</v>
      </c>
      <c r="C920" s="335">
        <v>906</v>
      </c>
      <c r="D920" s="149">
        <v>0</v>
      </c>
      <c r="E920" s="149">
        <v>0</v>
      </c>
      <c r="F920" s="148" t="str">
        <f>IF(D920&lt;&gt;0,IF(E920/D920&gt;=100,"&gt;&gt;100",E920/D920*100),"-")</f>
        <v>-</v>
      </c>
    </row>
    <row r="921" spans="1:6" s="8" customFormat="1" ht="12">
      <c r="A921" s="145">
        <v>51711</v>
      </c>
      <c r="B921" s="146" t="s">
        <v>1779</v>
      </c>
      <c r="C921" s="335">
        <v>907</v>
      </c>
      <c r="D921" s="149">
        <v>0</v>
      </c>
      <c r="E921" s="149">
        <v>0</v>
      </c>
      <c r="F921" s="148" t="str">
        <f>IF(D921&lt;&gt;0,IF(E921/D921&gt;=100,"&gt;&gt;100",E921/D921*100),"-")</f>
        <v>-</v>
      </c>
    </row>
    <row r="922" spans="1:6" s="8" customFormat="1" ht="12">
      <c r="A922" s="145">
        <v>51712</v>
      </c>
      <c r="B922" s="146" t="s">
        <v>1780</v>
      </c>
      <c r="C922" s="335">
        <v>908</v>
      </c>
      <c r="D922" s="149">
        <v>0</v>
      </c>
      <c r="E922" s="149">
        <v>0</v>
      </c>
      <c r="F922" s="148" t="str">
        <f>IF(D922&lt;&gt;0,IF(E922/D922&gt;=100,"&gt;&gt;100",E922/D922*100),"-")</f>
        <v>-</v>
      </c>
    </row>
    <row r="923" spans="1:6" s="8" customFormat="1" ht="12">
      <c r="A923" s="145">
        <v>51721</v>
      </c>
      <c r="B923" s="146" t="s">
        <v>1781</v>
      </c>
      <c r="C923" s="335">
        <v>909</v>
      </c>
      <c r="D923" s="149">
        <v>0</v>
      </c>
      <c r="E923" s="149">
        <v>0</v>
      </c>
      <c r="F923" s="148" t="str">
        <f>IF(D923&lt;&gt;0,IF(E923/D923&gt;=100,"&gt;&gt;100",E923/D923*100),"-")</f>
        <v>-</v>
      </c>
    </row>
    <row r="924" spans="1:6" s="8" customFormat="1" ht="12">
      <c r="A924" s="145">
        <v>51722</v>
      </c>
      <c r="B924" s="146" t="s">
        <v>1782</v>
      </c>
      <c r="C924" s="335">
        <v>910</v>
      </c>
      <c r="D924" s="149">
        <v>0</v>
      </c>
      <c r="E924" s="149">
        <v>0</v>
      </c>
      <c r="F924" s="148" t="str">
        <f>IF(D924&lt;&gt;0,IF(E924/D924&gt;=100,"&gt;&gt;100",E924/D924*100),"-")</f>
        <v>-</v>
      </c>
    </row>
    <row r="925" spans="1:6" s="8" customFormat="1" ht="12">
      <c r="A925" s="145" t="s">
        <v>1783</v>
      </c>
      <c r="B925" s="146" t="s">
        <v>1784</v>
      </c>
      <c r="C925" s="335">
        <v>911</v>
      </c>
      <c r="D925" s="149">
        <v>0</v>
      </c>
      <c r="E925" s="149">
        <v>0</v>
      </c>
      <c r="F925" s="148" t="str">
        <f>IF(D925&lt;&gt;0,IF(E925/D925&gt;=100,"&gt;&gt;100",E925/D925*100),"-")</f>
        <v>-</v>
      </c>
    </row>
    <row r="926" spans="1:6" s="8" customFormat="1" ht="12">
      <c r="A926" s="145">
        <v>51731</v>
      </c>
      <c r="B926" s="146" t="s">
        <v>1785</v>
      </c>
      <c r="C926" s="335">
        <v>912</v>
      </c>
      <c r="D926" s="149">
        <v>0</v>
      </c>
      <c r="E926" s="149">
        <v>0</v>
      </c>
      <c r="F926" s="148" t="str">
        <f>IF(D926&lt;&gt;0,IF(E926/D926&gt;=100,"&gt;&gt;100",E926/D926*100),"-")</f>
        <v>-</v>
      </c>
    </row>
    <row r="927" spans="1:6" s="8" customFormat="1" ht="12">
      <c r="A927" s="145">
        <v>51732</v>
      </c>
      <c r="B927" s="146" t="s">
        <v>1786</v>
      </c>
      <c r="C927" s="335">
        <v>913</v>
      </c>
      <c r="D927" s="149">
        <v>0</v>
      </c>
      <c r="E927" s="149">
        <v>0</v>
      </c>
      <c r="F927" s="148" t="str">
        <f>IF(D927&lt;&gt;0,IF(E927/D927&gt;=100,"&gt;&gt;100",E927/D927*100),"-")</f>
        <v>-</v>
      </c>
    </row>
    <row r="928" spans="1:6" s="8" customFormat="1" ht="12">
      <c r="A928" s="145" t="s">
        <v>1787</v>
      </c>
      <c r="B928" s="146" t="s">
        <v>1788</v>
      </c>
      <c r="C928" s="335">
        <v>914</v>
      </c>
      <c r="D928" s="149">
        <v>0</v>
      </c>
      <c r="E928" s="149">
        <v>0</v>
      </c>
      <c r="F928" s="148" t="str">
        <f>IF(D928&lt;&gt;0,IF(E928/D928&gt;=100,"&gt;&gt;100",E928/D928*100),"-")</f>
        <v>-</v>
      </c>
    </row>
    <row r="929" spans="1:6" s="8" customFormat="1" ht="12">
      <c r="A929" s="145">
        <v>51741</v>
      </c>
      <c r="B929" s="146" t="s">
        <v>1789</v>
      </c>
      <c r="C929" s="335">
        <v>915</v>
      </c>
      <c r="D929" s="149">
        <v>0</v>
      </c>
      <c r="E929" s="149">
        <v>0</v>
      </c>
      <c r="F929" s="148" t="str">
        <f>IF(D929&lt;&gt;0,IF(E929/D929&gt;=100,"&gt;&gt;100",E929/D929*100),"-")</f>
        <v>-</v>
      </c>
    </row>
    <row r="930" spans="1:6" s="8" customFormat="1" ht="12">
      <c r="A930" s="145">
        <v>51742</v>
      </c>
      <c r="B930" s="146" t="s">
        <v>1790</v>
      </c>
      <c r="C930" s="335">
        <v>916</v>
      </c>
      <c r="D930" s="149">
        <v>0</v>
      </c>
      <c r="E930" s="149">
        <v>0</v>
      </c>
      <c r="F930" s="148" t="str">
        <f>IF(D930&lt;&gt;0,IF(E930/D930&gt;=100,"&gt;&gt;100",E930/D930*100),"-")</f>
        <v>-</v>
      </c>
    </row>
    <row r="931" spans="1:6" s="8" customFormat="1" ht="12">
      <c r="A931" s="145" t="s">
        <v>1791</v>
      </c>
      <c r="B931" s="146" t="s">
        <v>1792</v>
      </c>
      <c r="C931" s="335">
        <v>917</v>
      </c>
      <c r="D931" s="149">
        <v>0</v>
      </c>
      <c r="E931" s="149">
        <v>0</v>
      </c>
      <c r="F931" s="148" t="str">
        <f>IF(D931&lt;&gt;0,IF(E931/D931&gt;=100,"&gt;&gt;100",E931/D931*100),"-")</f>
        <v>-</v>
      </c>
    </row>
    <row r="932" spans="1:6" s="8" customFormat="1" ht="12">
      <c r="A932" s="145">
        <v>51751</v>
      </c>
      <c r="B932" s="146" t="s">
        <v>1793</v>
      </c>
      <c r="C932" s="335">
        <v>918</v>
      </c>
      <c r="D932" s="149">
        <v>0</v>
      </c>
      <c r="E932" s="149">
        <v>0</v>
      </c>
      <c r="F932" s="148" t="str">
        <f>IF(D932&lt;&gt;0,IF(E932/D932&gt;=100,"&gt;&gt;100",E932/D932*100),"-")</f>
        <v>-</v>
      </c>
    </row>
    <row r="933" spans="1:6" s="8" customFormat="1" ht="12">
      <c r="A933" s="145">
        <v>51752</v>
      </c>
      <c r="B933" s="146" t="s">
        <v>1794</v>
      </c>
      <c r="C933" s="335">
        <v>919</v>
      </c>
      <c r="D933" s="149">
        <v>0</v>
      </c>
      <c r="E933" s="149">
        <v>0</v>
      </c>
      <c r="F933" s="148" t="str">
        <f>IF(D933&lt;&gt;0,IF(E933/D933&gt;=100,"&gt;&gt;100",E933/D933*100),"-")</f>
        <v>-</v>
      </c>
    </row>
    <row r="934" spans="1:6" s="8" customFormat="1" ht="12">
      <c r="A934" s="145" t="s">
        <v>1795</v>
      </c>
      <c r="B934" s="146" t="s">
        <v>1796</v>
      </c>
      <c r="C934" s="335">
        <v>920</v>
      </c>
      <c r="D934" s="149">
        <v>0</v>
      </c>
      <c r="E934" s="149">
        <v>0</v>
      </c>
      <c r="F934" s="148" t="str">
        <f>IF(D934&lt;&gt;0,IF(E934/D934&gt;=100,"&gt;&gt;100",E934/D934*100),"-")</f>
        <v>-</v>
      </c>
    </row>
    <row r="935" spans="1:6" s="8" customFormat="1" ht="12">
      <c r="A935" s="145">
        <v>51761</v>
      </c>
      <c r="B935" s="146" t="s">
        <v>1797</v>
      </c>
      <c r="C935" s="335">
        <v>921</v>
      </c>
      <c r="D935" s="149">
        <v>0</v>
      </c>
      <c r="E935" s="149">
        <v>0</v>
      </c>
      <c r="F935" s="148" t="str">
        <f>IF(D935&lt;&gt;0,IF(E935/D935&gt;=100,"&gt;&gt;100",E935/D935*100),"-")</f>
        <v>-</v>
      </c>
    </row>
    <row r="936" spans="1:6" s="8" customFormat="1" ht="12">
      <c r="A936" s="145">
        <v>51762</v>
      </c>
      <c r="B936" s="146" t="s">
        <v>1798</v>
      </c>
      <c r="C936" s="335">
        <v>922</v>
      </c>
      <c r="D936" s="149">
        <v>0</v>
      </c>
      <c r="E936" s="149">
        <v>0</v>
      </c>
      <c r="F936" s="148" t="str">
        <f>IF(D936&lt;&gt;0,IF(E936/D936&gt;=100,"&gt;&gt;100",E936/D936*100),"-")</f>
        <v>-</v>
      </c>
    </row>
    <row r="937" spans="1:6" s="8" customFormat="1" ht="24">
      <c r="A937" s="145" t="s">
        <v>1799</v>
      </c>
      <c r="B937" s="146" t="s">
        <v>1800</v>
      </c>
      <c r="C937" s="335">
        <v>923</v>
      </c>
      <c r="D937" s="149">
        <v>0</v>
      </c>
      <c r="E937" s="149">
        <v>0</v>
      </c>
      <c r="F937" s="148" t="str">
        <f>IF(D937&lt;&gt;0,IF(E937/D937&gt;=100,"&gt;&gt;100",E937/D937*100),"-")</f>
        <v>-</v>
      </c>
    </row>
    <row r="938" spans="1:6" s="8" customFormat="1" ht="24">
      <c r="A938" s="145">
        <v>51771</v>
      </c>
      <c r="B938" s="146" t="s">
        <v>1801</v>
      </c>
      <c r="C938" s="335">
        <v>924</v>
      </c>
      <c r="D938" s="149">
        <v>0</v>
      </c>
      <c r="E938" s="149">
        <v>0</v>
      </c>
      <c r="F938" s="148" t="str">
        <f>IF(D938&lt;&gt;0,IF(E938/D938&gt;=100,"&gt;&gt;100",E938/D938*100),"-")</f>
        <v>-</v>
      </c>
    </row>
    <row r="939" spans="1:6" s="8" customFormat="1" ht="24">
      <c r="A939" s="145">
        <v>51772</v>
      </c>
      <c r="B939" s="146" t="s">
        <v>1802</v>
      </c>
      <c r="C939" s="335">
        <v>925</v>
      </c>
      <c r="D939" s="149">
        <v>0</v>
      </c>
      <c r="E939" s="149">
        <v>0</v>
      </c>
      <c r="F939" s="148" t="str">
        <f>IF(D939&lt;&gt;0,IF(E939/D939&gt;=100,"&gt;&gt;100",E939/D939*100),"-")</f>
        <v>-</v>
      </c>
    </row>
    <row r="940" spans="1:6" s="8" customFormat="1" ht="24">
      <c r="A940" s="145" t="s">
        <v>1803</v>
      </c>
      <c r="B940" s="146" t="s">
        <v>1804</v>
      </c>
      <c r="C940" s="335">
        <v>926</v>
      </c>
      <c r="D940" s="149">
        <v>0</v>
      </c>
      <c r="E940" s="149">
        <v>0</v>
      </c>
      <c r="F940" s="148" t="str">
        <f>IF(D940&lt;&gt;0,IF(E940/D940&gt;=100,"&gt;&gt;100",E940/D940*100),"-")</f>
        <v>-</v>
      </c>
    </row>
    <row r="941" spans="1:6" s="8" customFormat="1" ht="12">
      <c r="A941" s="145">
        <v>54132</v>
      </c>
      <c r="B941" s="146" t="s">
        <v>1805</v>
      </c>
      <c r="C941" s="335">
        <v>927</v>
      </c>
      <c r="D941" s="149">
        <v>0</v>
      </c>
      <c r="E941" s="149">
        <v>0</v>
      </c>
      <c r="F941" s="148" t="str">
        <f>IF(D941&lt;&gt;0,IF(E941/D941&gt;=100,"&gt;&gt;100",E941/D941*100),"-")</f>
        <v>-</v>
      </c>
    </row>
    <row r="942" spans="1:6" s="8" customFormat="1" ht="12">
      <c r="A942" s="145">
        <v>54142</v>
      </c>
      <c r="B942" s="146" t="s">
        <v>1806</v>
      </c>
      <c r="C942" s="335">
        <v>928</v>
      </c>
      <c r="D942" s="149">
        <v>0</v>
      </c>
      <c r="E942" s="149">
        <v>0</v>
      </c>
      <c r="F942" s="148" t="str">
        <f>IF(D942&lt;&gt;0,IF(E942/D942&gt;=100,"&gt;&gt;100",E942/D942*100),"-")</f>
        <v>-</v>
      </c>
    </row>
    <row r="943" spans="1:6" s="8" customFormat="1" ht="12">
      <c r="A943" s="145">
        <v>54152</v>
      </c>
      <c r="B943" s="146" t="s">
        <v>1807</v>
      </c>
      <c r="C943" s="335">
        <v>929</v>
      </c>
      <c r="D943" s="149">
        <v>0</v>
      </c>
      <c r="E943" s="149">
        <v>0</v>
      </c>
      <c r="F943" s="148" t="str">
        <f>IF(D943&lt;&gt;0,IF(E943/D943&gt;=100,"&gt;&gt;100",E943/D943*100),"-")</f>
        <v>-</v>
      </c>
    </row>
    <row r="944" spans="1:6" s="8" customFormat="1" ht="12">
      <c r="A944" s="145">
        <v>54162</v>
      </c>
      <c r="B944" s="146" t="s">
        <v>1808</v>
      </c>
      <c r="C944" s="335">
        <v>930</v>
      </c>
      <c r="D944" s="149">
        <v>0</v>
      </c>
      <c r="E944" s="149">
        <v>0</v>
      </c>
      <c r="F944" s="148" t="str">
        <f>IF(D944&lt;&gt;0,IF(E944/D944&gt;=100,"&gt;&gt;100",E944/D944*100),"-")</f>
        <v>-</v>
      </c>
    </row>
    <row r="945" spans="1:6" s="8" customFormat="1" ht="12">
      <c r="A945" s="145">
        <v>54221</v>
      </c>
      <c r="B945" s="151" t="s">
        <v>1809</v>
      </c>
      <c r="C945" s="335">
        <v>931</v>
      </c>
      <c r="D945" s="149">
        <v>0</v>
      </c>
      <c r="E945" s="149">
        <v>0</v>
      </c>
      <c r="F945" s="148" t="str">
        <f>IF(D945&lt;&gt;0,IF(E945/D945&gt;=100,"&gt;&gt;100",E945/D945*100),"-")</f>
        <v>-</v>
      </c>
    </row>
    <row r="946" spans="1:6" s="8" customFormat="1" ht="12">
      <c r="A946" s="145">
        <v>54222</v>
      </c>
      <c r="B946" s="151" t="s">
        <v>1810</v>
      </c>
      <c r="C946" s="335">
        <v>932</v>
      </c>
      <c r="D946" s="149">
        <v>0</v>
      </c>
      <c r="E946" s="149">
        <v>0</v>
      </c>
      <c r="F946" s="148" t="str">
        <f>IF(D946&lt;&gt;0,IF(E946/D946&gt;=100,"&gt;&gt;100",E946/D946*100),"-")</f>
        <v>-</v>
      </c>
    </row>
    <row r="947" spans="1:6" s="8" customFormat="1" ht="12">
      <c r="A947" s="145" t="s">
        <v>1811</v>
      </c>
      <c r="B947" s="146" t="s">
        <v>1812</v>
      </c>
      <c r="C947" s="335">
        <v>933</v>
      </c>
      <c r="D947" s="149">
        <v>0</v>
      </c>
      <c r="E947" s="149">
        <v>0</v>
      </c>
      <c r="F947" s="148" t="str">
        <f>IF(D947&lt;&gt;0,IF(E947/D947&gt;=100,"&gt;&gt;100",E947/D947*100),"-")</f>
        <v>-</v>
      </c>
    </row>
    <row r="948" spans="1:6" s="8" customFormat="1" ht="24">
      <c r="A948" s="145">
        <v>54232</v>
      </c>
      <c r="B948" s="152" t="s">
        <v>1813</v>
      </c>
      <c r="C948" s="335">
        <v>934</v>
      </c>
      <c r="D948" s="149">
        <v>0</v>
      </c>
      <c r="E948" s="149">
        <v>0</v>
      </c>
      <c r="F948" s="148" t="str">
        <f>IF(D948&lt;&gt;0,IF(E948/D948&gt;=100,"&gt;&gt;100",E948/D948*100),"-")</f>
        <v>-</v>
      </c>
    </row>
    <row r="949" spans="1:6" s="8" customFormat="1" ht="24">
      <c r="A949" s="145">
        <v>54242</v>
      </c>
      <c r="B949" s="146" t="s">
        <v>1814</v>
      </c>
      <c r="C949" s="335">
        <v>935</v>
      </c>
      <c r="D949" s="149">
        <v>0</v>
      </c>
      <c r="E949" s="149">
        <v>0</v>
      </c>
      <c r="F949" s="148" t="str">
        <f>IF(D949&lt;&gt;0,IF(E949/D949&gt;=100,"&gt;&gt;100",E949/D949*100),"-")</f>
        <v>-</v>
      </c>
    </row>
    <row r="950" spans="1:6" s="8" customFormat="1" ht="24">
      <c r="A950" s="145" t="s">
        <v>1815</v>
      </c>
      <c r="B950" s="146" t="s">
        <v>1816</v>
      </c>
      <c r="C950" s="335">
        <v>936</v>
      </c>
      <c r="D950" s="149">
        <v>0</v>
      </c>
      <c r="E950" s="149">
        <v>0</v>
      </c>
      <c r="F950" s="148" t="str">
        <f>IF(D950&lt;&gt;0,IF(E950/D950&gt;=100,"&gt;&gt;100",E950/D950*100),"-")</f>
        <v>-</v>
      </c>
    </row>
    <row r="951" spans="1:6" s="8" customFormat="1" ht="12">
      <c r="A951" s="145">
        <v>54312</v>
      </c>
      <c r="B951" s="151" t="s">
        <v>1817</v>
      </c>
      <c r="C951" s="335">
        <v>937</v>
      </c>
      <c r="D951" s="149">
        <v>0</v>
      </c>
      <c r="E951" s="149">
        <v>0</v>
      </c>
      <c r="F951" s="148" t="str">
        <f>IF(D951&lt;&gt;0,IF(E951/D951&gt;=100,"&gt;&gt;100",E951/D951*100),"-")</f>
        <v>-</v>
      </c>
    </row>
    <row r="952" spans="1:6" s="8" customFormat="1" ht="24">
      <c r="A952" s="145">
        <v>54431</v>
      </c>
      <c r="B952" s="146" t="s">
        <v>1818</v>
      </c>
      <c r="C952" s="335">
        <v>938</v>
      </c>
      <c r="D952" s="149">
        <v>1500000</v>
      </c>
      <c r="E952" s="149">
        <v>0</v>
      </c>
      <c r="F952" s="148">
        <f>IF(D952&lt;&gt;0,IF(E952/D952&gt;=100,"&gt;&gt;100",E952/D952*100),"-")</f>
        <v>0</v>
      </c>
    </row>
    <row r="953" spans="1:6" s="8" customFormat="1" ht="24">
      <c r="A953" s="145">
        <v>54432</v>
      </c>
      <c r="B953" s="146" t="s">
        <v>1819</v>
      </c>
      <c r="C953" s="335">
        <v>939</v>
      </c>
      <c r="D953" s="149">
        <v>5582451</v>
      </c>
      <c r="E953" s="149">
        <v>5552068</v>
      </c>
      <c r="F953" s="148">
        <f>IF(D953&lt;&gt;0,IF(E953/D953&gt;=100,"&gt;&gt;100",E953/D953*100),"-")</f>
        <v>99.455740856480418</v>
      </c>
    </row>
    <row r="954" spans="1:6" s="8" customFormat="1" ht="24">
      <c r="A954" s="145" t="s">
        <v>1820</v>
      </c>
      <c r="B954" s="146" t="s">
        <v>1821</v>
      </c>
      <c r="C954" s="335">
        <v>940</v>
      </c>
      <c r="D954" s="149">
        <v>0</v>
      </c>
      <c r="E954" s="149">
        <v>0</v>
      </c>
      <c r="F954" s="148" t="str">
        <f>IF(D954&lt;&gt;0,IF(E954/D954&gt;=100,"&gt;&gt;100",E954/D954*100),"-")</f>
        <v>-</v>
      </c>
    </row>
    <row r="955" spans="1:6" s="8" customFormat="1" ht="24">
      <c r="A955" s="145">
        <v>54442</v>
      </c>
      <c r="B955" s="146" t="s">
        <v>1822</v>
      </c>
      <c r="C955" s="335">
        <v>941</v>
      </c>
      <c r="D955" s="149">
        <v>0</v>
      </c>
      <c r="E955" s="149">
        <v>0</v>
      </c>
      <c r="F955" s="148" t="str">
        <f>IF(D955&lt;&gt;0,IF(E955/D955&gt;=100,"&gt;&gt;100",E955/D955*100),"-")</f>
        <v>-</v>
      </c>
    </row>
    <row r="956" spans="1:6" s="8" customFormat="1" ht="24">
      <c r="A956" s="145">
        <v>54452</v>
      </c>
      <c r="B956" s="146" t="s">
        <v>1823</v>
      </c>
      <c r="C956" s="335">
        <v>942</v>
      </c>
      <c r="D956" s="149">
        <v>0</v>
      </c>
      <c r="E956" s="149">
        <v>0</v>
      </c>
      <c r="F956" s="148" t="str">
        <f>IF(D956&lt;&gt;0,IF(E956/D956&gt;=100,"&gt;&gt;100",E956/D956*100),"-")</f>
        <v>-</v>
      </c>
    </row>
    <row r="957" spans="1:6" s="8" customFormat="1" ht="24">
      <c r="A957" s="145" t="s">
        <v>1824</v>
      </c>
      <c r="B957" s="146" t="s">
        <v>1825</v>
      </c>
      <c r="C957" s="335">
        <v>943</v>
      </c>
      <c r="D957" s="149">
        <v>0</v>
      </c>
      <c r="E957" s="149">
        <v>0</v>
      </c>
      <c r="F957" s="148" t="str">
        <f>IF(D957&lt;&gt;0,IF(E957/D957&gt;=100,"&gt;&gt;100",E957/D957*100),"-")</f>
        <v>-</v>
      </c>
    </row>
    <row r="958" spans="1:6" s="8" customFormat="1" ht="12">
      <c r="A958" s="145">
        <v>54461</v>
      </c>
      <c r="B958" s="146" t="s">
        <v>1826</v>
      </c>
      <c r="C958" s="335">
        <v>944</v>
      </c>
      <c r="D958" s="149">
        <v>0</v>
      </c>
      <c r="E958" s="149">
        <v>0</v>
      </c>
      <c r="F958" s="148" t="str">
        <f>IF(D958&lt;&gt;0,IF(E958/D958&gt;=100,"&gt;&gt;100",E958/D958*100),"-")</f>
        <v>-</v>
      </c>
    </row>
    <row r="959" spans="1:6" s="8" customFormat="1" ht="12">
      <c r="A959" s="145">
        <v>54462</v>
      </c>
      <c r="B959" s="146" t="s">
        <v>1827</v>
      </c>
      <c r="C959" s="335">
        <v>945</v>
      </c>
      <c r="D959" s="149">
        <v>0</v>
      </c>
      <c r="E959" s="149">
        <v>0</v>
      </c>
      <c r="F959" s="148" t="str">
        <f>IF(D959&lt;&gt;0,IF(E959/D959&gt;=100,"&gt;&gt;100",E959/D959*100),"-")</f>
        <v>-</v>
      </c>
    </row>
    <row r="960" spans="1:6" s="8" customFormat="1" ht="12">
      <c r="A960" s="145" t="s">
        <v>1828</v>
      </c>
      <c r="B960" s="146" t="s">
        <v>1829</v>
      </c>
      <c r="C960" s="335">
        <v>946</v>
      </c>
      <c r="D960" s="149">
        <v>0</v>
      </c>
      <c r="E960" s="149">
        <v>0</v>
      </c>
      <c r="F960" s="148" t="str">
        <f>IF(D960&lt;&gt;0,IF(E960/D960&gt;=100,"&gt;&gt;100",E960/D960*100),"-")</f>
        <v>-</v>
      </c>
    </row>
    <row r="961" spans="1:6" s="8" customFormat="1" ht="12">
      <c r="A961" s="145">
        <v>54472</v>
      </c>
      <c r="B961" s="151" t="s">
        <v>1830</v>
      </c>
      <c r="C961" s="335">
        <v>947</v>
      </c>
      <c r="D961" s="149">
        <v>0</v>
      </c>
      <c r="E961" s="149">
        <v>0</v>
      </c>
      <c r="F961" s="148" t="str">
        <f>IF(D961&lt;&gt;0,IF(E961/D961&gt;=100,"&gt;&gt;100",E961/D961*100),"-")</f>
        <v>-</v>
      </c>
    </row>
    <row r="962" spans="1:6" s="8" customFormat="1" ht="24">
      <c r="A962" s="145">
        <v>54482</v>
      </c>
      <c r="B962" s="152" t="s">
        <v>1831</v>
      </c>
      <c r="C962" s="335">
        <v>948</v>
      </c>
      <c r="D962" s="149">
        <v>0</v>
      </c>
      <c r="E962" s="149">
        <v>0</v>
      </c>
      <c r="F962" s="148" t="str">
        <f>IF(D962&lt;&gt;0,IF(E962/D962&gt;=100,"&gt;&gt;100",E962/D962*100),"-")</f>
        <v>-</v>
      </c>
    </row>
    <row r="963" spans="1:6" s="8" customFormat="1" ht="24">
      <c r="A963" s="145" t="s">
        <v>1832</v>
      </c>
      <c r="B963" s="152" t="s">
        <v>1833</v>
      </c>
      <c r="C963" s="335">
        <v>949</v>
      </c>
      <c r="D963" s="149">
        <v>0</v>
      </c>
      <c r="E963" s="149">
        <v>0</v>
      </c>
      <c r="F963" s="148" t="str">
        <f>IF(D963&lt;&gt;0,IF(E963/D963&gt;=100,"&gt;&gt;100",E963/D963*100),"-")</f>
        <v>-</v>
      </c>
    </row>
    <row r="964" spans="1:6" s="8" customFormat="1" ht="24">
      <c r="A964" s="145">
        <v>54532</v>
      </c>
      <c r="B964" s="146" t="s">
        <v>1834</v>
      </c>
      <c r="C964" s="335">
        <v>950</v>
      </c>
      <c r="D964" s="149">
        <v>0</v>
      </c>
      <c r="E964" s="149">
        <v>0</v>
      </c>
      <c r="F964" s="148" t="str">
        <f>IF(D964&lt;&gt;0,IF(E964/D964&gt;=100,"&gt;&gt;100",E964/D964*100),"-")</f>
        <v>-</v>
      </c>
    </row>
    <row r="965" spans="1:6" s="8" customFormat="1" ht="12">
      <c r="A965" s="145">
        <v>54542</v>
      </c>
      <c r="B965" s="146" t="s">
        <v>1835</v>
      </c>
      <c r="C965" s="335">
        <v>951</v>
      </c>
      <c r="D965" s="149">
        <v>0</v>
      </c>
      <c r="E965" s="149">
        <v>0</v>
      </c>
      <c r="F965" s="148" t="str">
        <f>IF(D965&lt;&gt;0,IF(E965/D965&gt;=100,"&gt;&gt;100",E965/D965*100),"-")</f>
        <v>-</v>
      </c>
    </row>
    <row r="966" spans="1:6" s="8" customFormat="1" ht="12">
      <c r="A966" s="145">
        <v>54552</v>
      </c>
      <c r="B966" s="146" t="s">
        <v>1836</v>
      </c>
      <c r="C966" s="335">
        <v>952</v>
      </c>
      <c r="D966" s="149">
        <v>0</v>
      </c>
      <c r="E966" s="149">
        <v>0</v>
      </c>
      <c r="F966" s="148" t="str">
        <f t="shared" si="17" ref="F966:F981">IF(D966&lt;&gt;0,IF(E966/D966&gt;=100,"&gt;&gt;100",E966/D966*100),"-")</f>
        <v>-</v>
      </c>
    </row>
    <row r="967" spans="1:6" s="8" customFormat="1" ht="12">
      <c r="A967" s="145">
        <v>54711</v>
      </c>
      <c r="B967" s="146" t="s">
        <v>1837</v>
      </c>
      <c r="C967" s="335">
        <v>953</v>
      </c>
      <c r="D967" s="149">
        <v>0</v>
      </c>
      <c r="E967" s="149">
        <v>0</v>
      </c>
      <c r="F967" s="148" t="str">
        <f>IF(D967&lt;&gt;0,IF(E967/D967&gt;=100,"&gt;&gt;100",E967/D967*100),"-")</f>
        <v>-</v>
      </c>
    </row>
    <row r="968" spans="1:6" s="8" customFormat="1" ht="12">
      <c r="A968" s="145">
        <v>54712</v>
      </c>
      <c r="B968" s="146" t="s">
        <v>1838</v>
      </c>
      <c r="C968" s="335">
        <v>954</v>
      </c>
      <c r="D968" s="149">
        <v>0</v>
      </c>
      <c r="E968" s="149">
        <v>0</v>
      </c>
      <c r="F968" s="148" t="str">
        <f>IF(D968&lt;&gt;0,IF(E968/D968&gt;=100,"&gt;&gt;100",E968/D968*100),"-")</f>
        <v>-</v>
      </c>
    </row>
    <row r="969" spans="1:6" s="8" customFormat="1" ht="12">
      <c r="A969" s="145">
        <v>54721</v>
      </c>
      <c r="B969" s="146" t="s">
        <v>1839</v>
      </c>
      <c r="C969" s="335">
        <v>955</v>
      </c>
      <c r="D969" s="149">
        <v>0</v>
      </c>
      <c r="E969" s="149">
        <v>0</v>
      </c>
      <c r="F969" s="148" t="str">
        <f>IF(D969&lt;&gt;0,IF(E969/D969&gt;=100,"&gt;&gt;100",E969/D969*100),"-")</f>
        <v>-</v>
      </c>
    </row>
    <row r="970" spans="1:6" s="8" customFormat="1" ht="12">
      <c r="A970" s="145">
        <v>54722</v>
      </c>
      <c r="B970" s="146" t="s">
        <v>1840</v>
      </c>
      <c r="C970" s="335">
        <v>956</v>
      </c>
      <c r="D970" s="149">
        <v>0</v>
      </c>
      <c r="E970" s="149">
        <v>0</v>
      </c>
      <c r="F970" s="148" t="str">
        <f>IF(D970&lt;&gt;0,IF(E970/D970&gt;=100,"&gt;&gt;100",E970/D970*100),"-")</f>
        <v>-</v>
      </c>
    </row>
    <row r="971" spans="1:6" s="8" customFormat="1" ht="12">
      <c r="A971" s="145">
        <v>54731</v>
      </c>
      <c r="B971" s="146" t="s">
        <v>1841</v>
      </c>
      <c r="C971" s="335">
        <v>957</v>
      </c>
      <c r="D971" s="149">
        <v>0</v>
      </c>
      <c r="E971" s="149">
        <v>0</v>
      </c>
      <c r="F971" s="148" t="str">
        <f>IF(D971&lt;&gt;0,IF(E971/D971&gt;=100,"&gt;&gt;100",E971/D971*100),"-")</f>
        <v>-</v>
      </c>
    </row>
    <row r="972" spans="1:6" s="8" customFormat="1" ht="12">
      <c r="A972" s="145">
        <v>54732</v>
      </c>
      <c r="B972" s="146" t="s">
        <v>1842</v>
      </c>
      <c r="C972" s="335">
        <v>958</v>
      </c>
      <c r="D972" s="149">
        <v>0</v>
      </c>
      <c r="E972" s="149">
        <v>0</v>
      </c>
      <c r="F972" s="148" t="str">
        <f>IF(D972&lt;&gt;0,IF(E972/D972&gt;=100,"&gt;&gt;100",E972/D972*100),"-")</f>
        <v>-</v>
      </c>
    </row>
    <row r="973" spans="1:6" s="8" customFormat="1" ht="12">
      <c r="A973" s="145">
        <v>54741</v>
      </c>
      <c r="B973" s="146" t="s">
        <v>1843</v>
      </c>
      <c r="C973" s="335">
        <v>959</v>
      </c>
      <c r="D973" s="149">
        <v>0</v>
      </c>
      <c r="E973" s="149">
        <v>0</v>
      </c>
      <c r="F973" s="148" t="str">
        <f>IF(D973&lt;&gt;0,IF(E973/D973&gt;=100,"&gt;&gt;100",E973/D973*100),"-")</f>
        <v>-</v>
      </c>
    </row>
    <row r="974" spans="1:6" s="8" customFormat="1" ht="12">
      <c r="A974" s="145">
        <v>54742</v>
      </c>
      <c r="B974" s="146" t="s">
        <v>1844</v>
      </c>
      <c r="C974" s="335">
        <v>960</v>
      </c>
      <c r="D974" s="149">
        <v>0</v>
      </c>
      <c r="E974" s="149">
        <v>0</v>
      </c>
      <c r="F974" s="148" t="str">
        <f>IF(D974&lt;&gt;0,IF(E974/D974&gt;=100,"&gt;&gt;100",E974/D974*100),"-")</f>
        <v>-</v>
      </c>
    </row>
    <row r="975" spans="1:6" s="8" customFormat="1" ht="12">
      <c r="A975" s="145">
        <v>54751</v>
      </c>
      <c r="B975" s="146" t="s">
        <v>1845</v>
      </c>
      <c r="C975" s="335">
        <v>961</v>
      </c>
      <c r="D975" s="149">
        <v>0</v>
      </c>
      <c r="E975" s="149">
        <v>0</v>
      </c>
      <c r="F975" s="148" t="str">
        <f>IF(D975&lt;&gt;0,IF(E975/D975&gt;=100,"&gt;&gt;100",E975/D975*100),"-")</f>
        <v>-</v>
      </c>
    </row>
    <row r="976" spans="1:6" s="8" customFormat="1" ht="12">
      <c r="A976" s="145">
        <v>54752</v>
      </c>
      <c r="B976" s="146" t="s">
        <v>1846</v>
      </c>
      <c r="C976" s="335">
        <v>962</v>
      </c>
      <c r="D976" s="149">
        <v>0</v>
      </c>
      <c r="E976" s="149">
        <v>0</v>
      </c>
      <c r="F976" s="148" t="str">
        <f>IF(D976&lt;&gt;0,IF(E976/D976&gt;=100,"&gt;&gt;100",E976/D976*100),"-")</f>
        <v>-</v>
      </c>
    </row>
    <row r="977" spans="1:6" s="8" customFormat="1" ht="24">
      <c r="A977" s="145">
        <v>54761</v>
      </c>
      <c r="B977" s="146" t="s">
        <v>1847</v>
      </c>
      <c r="C977" s="335">
        <v>963</v>
      </c>
      <c r="D977" s="149">
        <v>0</v>
      </c>
      <c r="E977" s="149">
        <v>0</v>
      </c>
      <c r="F977" s="148" t="str">
        <f>IF(D977&lt;&gt;0,IF(E977/D977&gt;=100,"&gt;&gt;100",E977/D977*100),"-")</f>
        <v>-</v>
      </c>
    </row>
    <row r="978" spans="1:6" s="8" customFormat="1" ht="24">
      <c r="A978" s="145">
        <v>54762</v>
      </c>
      <c r="B978" s="146" t="s">
        <v>1848</v>
      </c>
      <c r="C978" s="335">
        <v>964</v>
      </c>
      <c r="D978" s="149">
        <v>0</v>
      </c>
      <c r="E978" s="149">
        <v>0</v>
      </c>
      <c r="F978" s="148" t="str">
        <f>IF(D978&lt;&gt;0,IF(E978/D978&gt;=100,"&gt;&gt;100",E978/D978*100),"-")</f>
        <v>-</v>
      </c>
    </row>
    <row r="979" spans="1:6" s="8" customFormat="1" ht="24">
      <c r="A979" s="145">
        <v>54771</v>
      </c>
      <c r="B979" s="146" t="s">
        <v>1849</v>
      </c>
      <c r="C979" s="335">
        <v>965</v>
      </c>
      <c r="D979" s="149">
        <v>0</v>
      </c>
      <c r="E979" s="149">
        <v>0</v>
      </c>
      <c r="F979" s="148" t="str">
        <f>IF(D979&lt;&gt;0,IF(E979/D979&gt;=100,"&gt;&gt;100",E979/D979*100),"-")</f>
        <v>-</v>
      </c>
    </row>
    <row r="980" spans="1:6" s="8" customFormat="1" ht="24">
      <c r="A980" s="145">
        <v>54772</v>
      </c>
      <c r="B980" s="146" t="s">
        <v>1850</v>
      </c>
      <c r="C980" s="335">
        <v>966</v>
      </c>
      <c r="D980" s="149">
        <v>0</v>
      </c>
      <c r="E980" s="149">
        <v>0</v>
      </c>
      <c r="F980" s="148" t="str">
        <f>IF(D980&lt;&gt;0,IF(E980/D980&gt;=100,"&gt;&gt;100",E980/D980*100),"-")</f>
        <v>-</v>
      </c>
    </row>
    <row r="981" spans="1:6" s="8" customFormat="1" ht="12">
      <c r="A981" s="154">
        <v>55312</v>
      </c>
      <c r="B981" s="155" t="s">
        <v>1851</v>
      </c>
      <c r="C981" s="338">
        <v>967</v>
      </c>
      <c r="D981" s="156">
        <v>0</v>
      </c>
      <c r="E981" s="156">
        <v>0</v>
      </c>
      <c r="F981" s="157" t="str">
        <f>IF(D981&lt;&gt;0,IF(E981/D981&gt;=100,"&gt;&gt;100",E981/D981*100),"-")</f>
        <v>-</v>
      </c>
    </row>
    <row r="982" spans="1:6" s="8" customFormat="1" ht="15" customHeight="1">
      <c r="A982" s="422" t="s">
        <v>1852</v>
      </c>
      <c r="B982" s="423"/>
      <c r="C982" s="100"/>
      <c r="D982" s="101"/>
      <c r="E982" s="99"/>
      <c r="F982" s="99"/>
    </row>
    <row r="983" spans="1:5" s="8" customFormat="1" ht="33.75">
      <c r="A983" s="326" t="s">
        <v>776</v>
      </c>
      <c r="B983" s="327" t="s">
        <v>1853</v>
      </c>
      <c r="C983" s="327" t="s">
        <v>1</v>
      </c>
      <c r="D983" s="121" t="s">
        <v>1854</v>
      </c>
      <c r="E983" s="9"/>
    </row>
    <row r="984" spans="1:5" s="8" customFormat="1" ht="12">
      <c r="A984" s="328">
        <v>1</v>
      </c>
      <c r="B984" s="329">
        <v>2</v>
      </c>
      <c r="C984" s="330">
        <v>3</v>
      </c>
      <c r="D984" s="122">
        <v>4</v>
      </c>
      <c r="E984" s="10"/>
    </row>
    <row r="985" spans="1:5" s="8" customFormat="1" ht="24">
      <c r="A985" s="331" t="s">
        <v>1855</v>
      </c>
      <c r="B985" s="332" t="s">
        <v>1856</v>
      </c>
      <c r="C985" s="333">
        <v>968</v>
      </c>
      <c r="D985" s="91">
        <v>0</v>
      </c>
      <c r="E985" s="11"/>
    </row>
    <row r="986" spans="1:5" s="8" customFormat="1" ht="12">
      <c r="A986" s="334" t="s">
        <v>1857</v>
      </c>
      <c r="B986" s="146" t="s">
        <v>1858</v>
      </c>
      <c r="C986" s="335">
        <v>969</v>
      </c>
      <c r="D986" s="92">
        <v>0</v>
      </c>
      <c r="E986" s="11"/>
    </row>
    <row r="987" spans="1:5" s="8" customFormat="1" ht="24">
      <c r="A987" s="334" t="s">
        <v>1859</v>
      </c>
      <c r="B987" s="146" t="s">
        <v>1860</v>
      </c>
      <c r="C987" s="335">
        <v>970</v>
      </c>
      <c r="D987" s="92">
        <v>0</v>
      </c>
      <c r="E987" s="11"/>
    </row>
    <row r="988" spans="1:5" s="8" customFormat="1" ht="24">
      <c r="A988" s="334">
        <v>26454</v>
      </c>
      <c r="B988" s="146" t="s">
        <v>1861</v>
      </c>
      <c r="C988" s="335">
        <v>971</v>
      </c>
      <c r="D988" s="92">
        <v>0</v>
      </c>
      <c r="E988" s="11"/>
    </row>
    <row r="989" spans="1:5" s="8" customFormat="1" ht="12">
      <c r="A989" s="334" t="s">
        <v>1862</v>
      </c>
      <c r="B989" s="146" t="s">
        <v>1863</v>
      </c>
      <c r="C989" s="335">
        <v>972</v>
      </c>
      <c r="D989" s="92">
        <v>0</v>
      </c>
      <c r="E989" s="11"/>
    </row>
    <row r="990" spans="1:5" s="8" customFormat="1" ht="36">
      <c r="A990" s="336" t="s">
        <v>1864</v>
      </c>
      <c r="B990" s="146" t="s">
        <v>1865</v>
      </c>
      <c r="C990" s="335">
        <v>973</v>
      </c>
      <c r="D990" s="92">
        <v>0</v>
      </c>
      <c r="E990" s="11"/>
    </row>
    <row r="991" spans="1:5" s="8" customFormat="1" ht="12">
      <c r="A991" s="334" t="s">
        <v>1866</v>
      </c>
      <c r="B991" s="146" t="s">
        <v>1867</v>
      </c>
      <c r="C991" s="335">
        <v>974</v>
      </c>
      <c r="D991" s="92">
        <v>0</v>
      </c>
      <c r="E991" s="11"/>
    </row>
    <row r="992" spans="1:5" s="8" customFormat="1" ht="12">
      <c r="A992" s="337">
        <v>26534</v>
      </c>
      <c r="B992" s="155" t="s">
        <v>1868</v>
      </c>
      <c r="C992" s="338">
        <v>975</v>
      </c>
      <c r="D992" s="93">
        <v>0</v>
      </c>
      <c r="E992" s="11"/>
    </row>
    <row r="993" ht="12"/>
    <row r="994" spans="1:5" ht="25.5" customHeight="1">
      <c r="A994" s="287" t="s">
        <v>1869</v>
      </c>
      <c r="D994" s="417" t="s">
        <v>1870</v>
      </c>
      <c r="E994" s="417"/>
    </row>
    <row r="995" spans="1:5" ht="15" customHeight="1">
      <c r="A995" s="287" t="str">
        <f>IF(RefStr!H25&lt;&gt;"","Osoba za kontaktiranje: "&amp;RefStr!H25,"Osoba za kontaktiranje: _________________________________________")</f>
        <v>Osoba za kontaktiranje: GORITA TADIĆ</v>
      </c>
      <c r="D995" s="289"/>
      <c r="E995" s="289"/>
    </row>
    <row r="996" spans="1:3" ht="15" customHeight="1">
      <c r="A996" s="287" t="str">
        <f>IF(RefStr!H27="","Telefon za kontakt: _________________","Telefon za kontakt: "&amp;RefStr!H27)</f>
        <v>Telefon za kontakt: 021668285</v>
      </c>
      <c r="C996" s="288"/>
    </row>
    <row r="997" spans="1:1" ht="15" customHeight="1">
      <c r="A997" s="287" t="str">
        <f>IF(RefStr!H33="","Odgovorna osoba: _____________________________","Odgovorna osoba: "&amp;RefStr!H33)</f>
        <v>Odgovorna osoba: PERICA BOSANČIĆ</v>
      </c>
    </row>
    <row r="998" spans="4:4" ht="5.1" customHeight="1">
      <c r="D998" s="288"/>
    </row>
    <row r="999" ht="12" hidden="1"/>
    <row r="1000" ht="12" hidden="1"/>
    <row r="1001" ht="12" hidden="1"/>
    <row r="1002" ht="12" hidden="1"/>
    <row r="1003" ht="12" hidden="1"/>
    <row r="1004" ht="12" hidden="1"/>
    <row r="1005" ht="12" hidden="1"/>
    <row r="1006" ht="12" hidden="1"/>
    <row r="1007" ht="12" hidden="1"/>
    <row r="1008" ht="12" hidden="1"/>
    <row r="1009" ht="12" hidden="1"/>
    <row r="1010" ht="12" hidden="1"/>
    <row r="1011" ht="12" hidden="1"/>
    <row r="1012" ht="12" hidden="1"/>
    <row r="1013" ht="12" hidden="1"/>
    <row r="1014" ht="12" hidden="1"/>
    <row r="1015" ht="12" hidden="1"/>
    <row r="1016" ht="12" hidden="1"/>
    <row r="1017" ht="12" hidden="1"/>
    <row r="1018" ht="12" hidden="1"/>
    <row r="1019" ht="12" hidden="1"/>
    <row r="1020" ht="12" hidden="1"/>
    <row r="1021" ht="12" hidden="1"/>
    <row r="1022" ht="12" hidden="1"/>
    <row r="1023" ht="12" hidden="1"/>
    <row r="1024" ht="12" hidden="1"/>
    <row r="1025" ht="12" hidden="1"/>
  </sheetData>
  <sheetProtection password="C79A" sheet="1" objects="1" scenarios="1"/>
  <mergeCells count="17">
    <mergeCell ref="D994:E994"/>
    <mergeCell ref="A11:B11"/>
    <mergeCell ref="A300:B300"/>
    <mergeCell ref="A422:B422"/>
    <mergeCell ref="A651:B651"/>
    <mergeCell ref="B6:F6"/>
    <mergeCell ref="B7:F7"/>
    <mergeCell ref="A982:B982"/>
    <mergeCell ref="B5:D5"/>
    <mergeCell ref="E4:F4"/>
    <mergeCell ref="E5:F5"/>
    <mergeCell ref="A3:D3"/>
    <mergeCell ref="A1:B1"/>
    <mergeCell ref="E2:F2"/>
    <mergeCell ref="C1:F1"/>
    <mergeCell ref="A2:D2"/>
    <mergeCell ref="B4:D4"/>
  </mergeCells>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priority="3" dxfId="29" operator="notEqual" stopIfTrue="1">
      <formula>ROUND(D15,0)</formula>
    </cfRule>
    <cfRule type="cellIs" priority="4" dxfId="30" operator="lessThan" stopIfTrue="1">
      <formula>0</formula>
    </cfRule>
  </conditionalFormatting>
  <conditionalFormatting sqref="C8">
    <cfRule type="cellIs" priority="1" dxfId="31" operator="equal" stopIfTrue="1">
      <formula>"Obrazac ima još nezadovoljenih kontrola, provjerite radni list Kontrole"</formula>
    </cfRule>
  </conditionalFormatting>
  <conditionalFormatting sqref="A3 E3:F3">
    <cfRule type="cellIs" priority="2" dxfId="32" operator="equal" stopIfTrue="1">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5" right="0.393700787401575" top="0.590551181102362" bottom="0.78740157480315" header="0.393700787401575" footer="0.590551181102362"/>
  <pageSetup fitToHeight="0" horizontalDpi="1200" verticalDpi="1200" orientation="portrait" paperSize="9" scale="79"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5"/>
  <dimension ref="A1:G327"/>
  <sheetViews>
    <sheetView showGridLines="0" showRowColHeaders="0" workbookViewId="0" topLeftCell="A1">
      <pane ySplit="1" topLeftCell="A231" activePane="bottomLeft" state="frozen"/>
      <selection pane="topLeft" activeCell="A1" sqref="A1"/>
      <selection pane="bottomLeft" activeCell="E238" sqref="E238"/>
    </sheetView>
  </sheetViews>
  <sheetFormatPr defaultColWidth="0" defaultRowHeight="12.75" zeroHeight="1"/>
  <cols>
    <col min="1" max="1" width="9" style="23" customWidth="1"/>
    <col min="2" max="2" width="70.7142857142857" style="23" customWidth="1"/>
    <col min="3" max="3" width="4.28571428571429" style="23" customWidth="1"/>
    <col min="4" max="5" width="14.7142857142857" style="23" customWidth="1"/>
    <col min="6" max="6" width="6.71428571428571" style="23" customWidth="1"/>
    <col min="7" max="7" width="0.857142857142857" style="23" customWidth="1"/>
    <col min="8" max="16384" width="12.7142857142857" style="23" hidden="1"/>
  </cols>
  <sheetData>
    <row r="1" spans="1:6" s="18" customFormat="1" ht="20.1" customHeight="1" thickBot="1">
      <c r="A1" s="425" t="s">
        <v>769</v>
      </c>
      <c r="B1" s="426"/>
      <c r="C1" s="427" t="s">
        <v>1871</v>
      </c>
      <c r="D1" s="428"/>
      <c r="E1" s="428"/>
      <c r="F1" s="428"/>
    </row>
    <row r="2" spans="1:6" ht="39.95" customHeight="1" thickBot="1">
      <c r="A2" s="431" t="s">
        <v>1872</v>
      </c>
      <c r="B2" s="431"/>
      <c r="C2" s="431"/>
      <c r="D2" s="432"/>
      <c r="E2" s="429" t="s">
        <v>1873</v>
      </c>
      <c r="F2" s="430"/>
    </row>
    <row r="3" spans="1:6" s="279" customFormat="1" ht="30" customHeight="1">
      <c r="A3" s="424" t="str">
        <f>"na dan "&amp;IF(RefStr!K10="","________________",TEXT(RefStr!K12,"d.mmmm yyyy."))</f>
        <v>na dan 31.prosinac 2018.</v>
      </c>
      <c r="B3" s="424"/>
      <c r="C3" s="424"/>
      <c r="D3" s="424"/>
      <c r="E3" s="23"/>
      <c r="F3" s="23"/>
    </row>
    <row r="4" spans="1:6" ht="15" customHeight="1">
      <c r="A4" s="36" t="s">
        <v>773</v>
      </c>
      <c r="B4" s="402" t="str">
        <f>"RKP: "&amp;IF(RefStr!B6&lt;&gt;"",TEXT(INT(VALUE(RefStr!B6)),"00000"),"_____"&amp;",  "&amp;"MB: "&amp;IF(RefStr!B8&lt;&gt;"",TEXT(INT(VALUE(RefStr!B8)),"00000000"),"________")&amp;"  OIB: "&amp;IF(RefStr!K14&lt;&gt;"",RefStr!K14,"___________"))</f>
        <v>RKP: 30592</v>
      </c>
      <c r="C4" s="403"/>
      <c r="D4" s="403"/>
      <c r="E4" s="404">
        <f>SUM(Skriveni!G977:G1286)</f>
        <v>2468218598.7479997</v>
      </c>
      <c r="F4" s="405"/>
    </row>
    <row r="5" spans="2:6" ht="15" customHeight="1">
      <c r="B5" s="402" t="str">
        <f>"Naziv: "&amp;IF(RefStr!B10&lt;&gt;"",RefStr!B10,"_______________________________________")</f>
        <v>Naziv: OPĆINA DUGOPOLJE</v>
      </c>
      <c r="C5" s="403"/>
      <c r="D5" s="403"/>
      <c r="E5" s="406" t="s">
        <v>774</v>
      </c>
      <c r="F5" s="406"/>
    </row>
    <row r="6" spans="1:6" ht="15" customHeight="1">
      <c r="A6" s="24"/>
      <c r="B6" s="420" t="str">
        <f>"Razina: "&amp;RefStr!B16&amp;", Razdjel: "&amp;TEXT(INT(VALUE(RefStr!B20)),"000")</f>
        <v>Razina: 22, Razdjel: 000</v>
      </c>
      <c r="C6" s="421"/>
      <c r="D6" s="421"/>
      <c r="E6" s="421"/>
      <c r="F6" s="421"/>
    </row>
    <row r="7" spans="1:6" ht="15" customHeight="1">
      <c r="A7" s="24"/>
      <c r="B7" s="420" t="str">
        <f>"Djelatnost: "&amp;RefStr!B18&amp;" "&amp;RefStr!C18</f>
        <v>Djelatnost: 8411 Opće djelatnosti javne uprave</v>
      </c>
      <c r="C7" s="421"/>
      <c r="D7" s="421"/>
      <c r="E7" s="421"/>
      <c r="F7" s="421"/>
    </row>
    <row r="8" ht="5.1" customHeight="1"/>
    <row r="9" spans="1:6" ht="12.95" customHeight="1">
      <c r="A9" s="25"/>
      <c r="C9" s="25"/>
      <c r="D9" s="308"/>
      <c r="F9" s="282" t="s">
        <v>775</v>
      </c>
    </row>
    <row r="10" spans="1:6" ht="39" customHeight="1">
      <c r="A10" s="262" t="s">
        <v>776</v>
      </c>
      <c r="B10" s="257" t="s">
        <v>115</v>
      </c>
      <c r="C10" s="257" t="s">
        <v>1</v>
      </c>
      <c r="D10" s="257" t="s">
        <v>1874</v>
      </c>
      <c r="E10" s="305" t="s">
        <v>1875</v>
      </c>
      <c r="F10" s="292" t="s">
        <v>780</v>
      </c>
    </row>
    <row r="11" spans="1:6" ht="12" customHeight="1">
      <c r="A11" s="263">
        <v>1</v>
      </c>
      <c r="B11" s="258">
        <v>2</v>
      </c>
      <c r="C11" s="258">
        <v>3</v>
      </c>
      <c r="D11" s="258">
        <v>4</v>
      </c>
      <c r="E11" s="306">
        <v>5</v>
      </c>
      <c r="F11" s="293">
        <v>6</v>
      </c>
    </row>
    <row r="12" spans="1:6" s="3" customFormat="1" ht="12.75">
      <c r="A12" s="130"/>
      <c r="B12" s="309" t="s">
        <v>1876</v>
      </c>
      <c r="C12" s="296">
        <v>1</v>
      </c>
      <c r="D12" s="96">
        <f>D13+D74</f>
        <v>551520349</v>
      </c>
      <c r="E12" s="96">
        <f>E13+E74</f>
        <v>539643833</v>
      </c>
      <c r="F12" s="123">
        <f t="shared" si="0" ref="F12:F75">IF(D12&gt;0,IF(E12/D12&gt;=100,"&gt;&gt;100",E12/D12*100),"-")</f>
        <v>97.846586074016287</v>
      </c>
    </row>
    <row r="13" spans="1:6" s="3" customFormat="1" ht="12.75">
      <c r="A13" s="132">
        <v>0</v>
      </c>
      <c r="B13" s="310" t="s">
        <v>1877</v>
      </c>
      <c r="C13" s="299">
        <v>2</v>
      </c>
      <c r="D13" s="97">
        <f>D14+D18+D57+D58+D62+D69</f>
        <v>515127881</v>
      </c>
      <c r="E13" s="97">
        <f>E14+E18+E57+E58+E62+E69</f>
        <v>507347941</v>
      </c>
      <c r="F13" s="124">
        <f>IF(D13&gt;0,IF(E13/D13&gt;=100,"&gt;&gt;100",E13/D13*100),"-")</f>
        <v>98.489707063633006</v>
      </c>
    </row>
    <row r="14" spans="1:6" s="3" customFormat="1" ht="12.75">
      <c r="A14" s="132" t="s">
        <v>1878</v>
      </c>
      <c r="B14" s="310" t="s">
        <v>1879</v>
      </c>
      <c r="C14" s="299">
        <v>3</v>
      </c>
      <c r="D14" s="97">
        <f>D15+D16-D17</f>
        <v>25340014</v>
      </c>
      <c r="E14" s="97">
        <f>E15+E16-E17</f>
        <v>26662354</v>
      </c>
      <c r="F14" s="124">
        <f>IF(D14&gt;0,IF(E14/D14&gt;=100,"&gt;&gt;100",E14/D14*100),"-")</f>
        <v>105.21838701430868</v>
      </c>
    </row>
    <row r="15" spans="1:6" s="3" customFormat="1" ht="12.75">
      <c r="A15" s="132" t="s">
        <v>1880</v>
      </c>
      <c r="B15" s="310" t="s">
        <v>1881</v>
      </c>
      <c r="C15" s="299">
        <v>4</v>
      </c>
      <c r="D15" s="94">
        <v>25340014</v>
      </c>
      <c r="E15" s="94">
        <v>26662354</v>
      </c>
      <c r="F15" s="125">
        <f>IF(D15&gt;0,IF(E15/D15&gt;=100,"&gt;&gt;100",E15/D15*100),"-")</f>
        <v>105.21838701430868</v>
      </c>
    </row>
    <row r="16" spans="1:6" s="3" customFormat="1" ht="12.75">
      <c r="A16" s="132" t="s">
        <v>1882</v>
      </c>
      <c r="B16" s="310" t="s">
        <v>1883</v>
      </c>
      <c r="C16" s="299">
        <v>5</v>
      </c>
      <c r="D16" s="94">
        <v>0</v>
      </c>
      <c r="E16" s="94">
        <v>0</v>
      </c>
      <c r="F16" s="125" t="str">
        <f>IF(D16&gt;0,IF(E16/D16&gt;=100,"&gt;&gt;100",E16/D16*100),"-")</f>
        <v>-</v>
      </c>
    </row>
    <row r="17" spans="1:6" s="3" customFormat="1" ht="12.75">
      <c r="A17" s="132" t="s">
        <v>1884</v>
      </c>
      <c r="B17" s="310" t="s">
        <v>1885</v>
      </c>
      <c r="C17" s="299">
        <v>6</v>
      </c>
      <c r="D17" s="94">
        <v>0</v>
      </c>
      <c r="E17" s="94">
        <v>0</v>
      </c>
      <c r="F17" s="125" t="str">
        <f>IF(D17&gt;0,IF(E17/D17&gt;=100,"&gt;&gt;100",E17/D17*100),"-")</f>
        <v>-</v>
      </c>
    </row>
    <row r="18" spans="1:6" s="3" customFormat="1" ht="12.75">
      <c r="A18" s="132" t="s">
        <v>1886</v>
      </c>
      <c r="B18" s="310" t="s">
        <v>1887</v>
      </c>
      <c r="C18" s="299">
        <v>7</v>
      </c>
      <c r="D18" s="97">
        <f>D19+D25+D35+D41+D47+D51</f>
        <v>169466944</v>
      </c>
      <c r="E18" s="97">
        <f>E19+E25+E35+E41+E47+E51</f>
        <v>194165478</v>
      </c>
      <c r="F18" s="124">
        <f>IF(D18&gt;0,IF(E18/D18&gt;=100,"&gt;&gt;100",E18/D18*100),"-")</f>
        <v>114.5742487691287</v>
      </c>
    </row>
    <row r="19" spans="1:6" s="3" customFormat="1" ht="12.75">
      <c r="A19" s="311" t="s">
        <v>1888</v>
      </c>
      <c r="B19" s="310" t="s">
        <v>1889</v>
      </c>
      <c r="C19" s="299">
        <v>8</v>
      </c>
      <c r="D19" s="97">
        <f>SUM(D20:D23)-D24</f>
        <v>162285479</v>
      </c>
      <c r="E19" s="97">
        <f>SUM(E20:E23)-E24</f>
        <v>186401025</v>
      </c>
      <c r="F19" s="124">
        <f>IF(D19&gt;0,IF(E19/D19&gt;=100,"&gt;&gt;100",E19/D19*100),"-")</f>
        <v>114.85995305840024</v>
      </c>
    </row>
    <row r="20" spans="1:6" s="3" customFormat="1" ht="12.75">
      <c r="A20" s="132" t="s">
        <v>1890</v>
      </c>
      <c r="B20" s="310" t="s">
        <v>1122</v>
      </c>
      <c r="C20" s="299">
        <v>9</v>
      </c>
      <c r="D20" s="94">
        <v>0</v>
      </c>
      <c r="E20" s="94">
        <v>0</v>
      </c>
      <c r="F20" s="125" t="str">
        <f>IF(D20&gt;0,IF(E20/D20&gt;=100,"&gt;&gt;100",E20/D20*100),"-")</f>
        <v>-</v>
      </c>
    </row>
    <row r="21" spans="1:6" s="3" customFormat="1" ht="12.75">
      <c r="A21" s="132" t="s">
        <v>1891</v>
      </c>
      <c r="B21" s="310" t="s">
        <v>1123</v>
      </c>
      <c r="C21" s="299">
        <v>10</v>
      </c>
      <c r="D21" s="94">
        <v>16645299</v>
      </c>
      <c r="E21" s="94">
        <v>11196580</v>
      </c>
      <c r="F21" s="125">
        <f>IF(D21&gt;0,IF(E21/D21&gt;=100,"&gt;&gt;100",E21/D21*100),"-")</f>
        <v>67.265718687300236</v>
      </c>
    </row>
    <row r="22" spans="1:6" s="3" customFormat="1" ht="12.75">
      <c r="A22" s="132" t="s">
        <v>1892</v>
      </c>
      <c r="B22" s="310" t="s">
        <v>1124</v>
      </c>
      <c r="C22" s="299">
        <v>11</v>
      </c>
      <c r="D22" s="94">
        <v>31489512</v>
      </c>
      <c r="E22" s="94">
        <v>42537998</v>
      </c>
      <c r="F22" s="125">
        <f>IF(D22&gt;0,IF(E22/D22&gt;=100,"&gt;&gt;100",E22/D22*100),"-")</f>
        <v>135.08624077756429</v>
      </c>
    </row>
    <row r="23" spans="1:6" s="3" customFormat="1" ht="12.75">
      <c r="A23" s="132" t="s">
        <v>1893</v>
      </c>
      <c r="B23" s="310" t="s">
        <v>1125</v>
      </c>
      <c r="C23" s="299">
        <v>12</v>
      </c>
      <c r="D23" s="94">
        <v>136094653</v>
      </c>
      <c r="E23" s="94">
        <v>168621060</v>
      </c>
      <c r="F23" s="125">
        <f>IF(D23&gt;0,IF(E23/D23&gt;=100,"&gt;&gt;100",E23/D23*100),"-")</f>
        <v>123.89984197248367</v>
      </c>
    </row>
    <row r="24" spans="1:6" s="3" customFormat="1" ht="12.75">
      <c r="A24" s="132" t="s">
        <v>1894</v>
      </c>
      <c r="B24" s="310" t="s">
        <v>1895</v>
      </c>
      <c r="C24" s="299">
        <v>13</v>
      </c>
      <c r="D24" s="94">
        <v>21943985</v>
      </c>
      <c r="E24" s="94">
        <v>35954613</v>
      </c>
      <c r="F24" s="125">
        <f>IF(D24&gt;0,IF(E24/D24&gt;=100,"&gt;&gt;100",E24/D24*100),"-")</f>
        <v>163.84723649783757</v>
      </c>
    </row>
    <row r="25" spans="1:6" s="3" customFormat="1" ht="12.75">
      <c r="A25" s="311" t="s">
        <v>1896</v>
      </c>
      <c r="B25" s="310" t="s">
        <v>1897</v>
      </c>
      <c r="C25" s="299">
        <v>14</v>
      </c>
      <c r="D25" s="97">
        <f>SUM(D26:D33)-D34</f>
        <v>198796</v>
      </c>
      <c r="E25" s="97">
        <f>SUM(E26:E33)-E34</f>
        <v>256722</v>
      </c>
      <c r="F25" s="124">
        <f>IF(D25&gt;0,IF(E25/D25&gt;=100,"&gt;&gt;100",E25/D25*100),"-")</f>
        <v>129.13841324775146</v>
      </c>
    </row>
    <row r="26" spans="1:6" s="3" customFormat="1" ht="12.75">
      <c r="A26" s="132" t="s">
        <v>1898</v>
      </c>
      <c r="B26" s="310" t="s">
        <v>1127</v>
      </c>
      <c r="C26" s="299">
        <v>15</v>
      </c>
      <c r="D26" s="94">
        <v>1697223</v>
      </c>
      <c r="E26" s="94">
        <v>1744116</v>
      </c>
      <c r="F26" s="125">
        <f>IF(D26&gt;0,IF(E26/D26&gt;=100,"&gt;&gt;100",E26/D26*100),"-")</f>
        <v>102.76292508409325</v>
      </c>
    </row>
    <row r="27" spans="1:6" s="3" customFormat="1" ht="12.75">
      <c r="A27" s="132" t="s">
        <v>1899</v>
      </c>
      <c r="B27" s="310" t="s">
        <v>1168</v>
      </c>
      <c r="C27" s="299">
        <v>16</v>
      </c>
      <c r="D27" s="94">
        <v>151493</v>
      </c>
      <c r="E27" s="94">
        <v>160689</v>
      </c>
      <c r="F27" s="125">
        <f>IF(D27&gt;0,IF(E27/D27&gt;=100,"&gt;&gt;100",E27/D27*100),"-")</f>
        <v>106.07024747018015</v>
      </c>
    </row>
    <row r="28" spans="1:6" s="3" customFormat="1" ht="12.75">
      <c r="A28" s="132" t="s">
        <v>1900</v>
      </c>
      <c r="B28" s="310" t="s">
        <v>1129</v>
      </c>
      <c r="C28" s="299">
        <v>17</v>
      </c>
      <c r="D28" s="94">
        <v>207566</v>
      </c>
      <c r="E28" s="94">
        <v>210093</v>
      </c>
      <c r="F28" s="125">
        <f>IF(D28&gt;0,IF(E28/D28&gt;=100,"&gt;&gt;100",E28/D28*100),"-")</f>
        <v>101.21744409007256</v>
      </c>
    </row>
    <row r="29" spans="1:6" s="3" customFormat="1" ht="12.75">
      <c r="A29" s="132" t="s">
        <v>1901</v>
      </c>
      <c r="B29" s="310" t="s">
        <v>1130</v>
      </c>
      <c r="C29" s="299">
        <v>18</v>
      </c>
      <c r="D29" s="94">
        <v>0</v>
      </c>
      <c r="E29" s="94">
        <v>0</v>
      </c>
      <c r="F29" s="125" t="str">
        <f>IF(D29&gt;0,IF(E29/D29&gt;=100,"&gt;&gt;100",E29/D29*100),"-")</f>
        <v>-</v>
      </c>
    </row>
    <row r="30" spans="1:6" s="3" customFormat="1" ht="12.75">
      <c r="A30" s="132" t="s">
        <v>1902</v>
      </c>
      <c r="B30" s="310" t="s">
        <v>1903</v>
      </c>
      <c r="C30" s="299">
        <v>19</v>
      </c>
      <c r="D30" s="94">
        <v>0</v>
      </c>
      <c r="E30" s="94">
        <v>0</v>
      </c>
      <c r="F30" s="125" t="str">
        <f>IF(D30&gt;0,IF(E30/D30&gt;=100,"&gt;&gt;100",E30/D30*100),"-")</f>
        <v>-</v>
      </c>
    </row>
    <row r="31" spans="1:6" s="3" customFormat="1" ht="12.75">
      <c r="A31" s="268" t="s">
        <v>1904</v>
      </c>
      <c r="B31" s="310" t="s">
        <v>1132</v>
      </c>
      <c r="C31" s="299">
        <v>20</v>
      </c>
      <c r="D31" s="94">
        <v>438023</v>
      </c>
      <c r="E31" s="94">
        <v>438023</v>
      </c>
      <c r="F31" s="125">
        <f>IF(D31&gt;0,IF(E31/D31&gt;=100,"&gt;&gt;100",E31/D31*100),"-")</f>
        <v>100</v>
      </c>
    </row>
    <row r="32" spans="1:6" s="3" customFormat="1" ht="12.75">
      <c r="A32" s="268" t="s">
        <v>1905</v>
      </c>
      <c r="B32" s="310" t="s">
        <v>1133</v>
      </c>
      <c r="C32" s="299">
        <v>21</v>
      </c>
      <c r="D32" s="94">
        <v>1271376</v>
      </c>
      <c r="E32" s="94">
        <v>1333870</v>
      </c>
      <c r="F32" s="125">
        <f>IF(D32&gt;0,IF(E32/D32&gt;=100,"&gt;&gt;100",E32/D32*100),"-")</f>
        <v>104.91546167302199</v>
      </c>
    </row>
    <row r="33" spans="1:6" s="3" customFormat="1" ht="12.75">
      <c r="A33" s="268" t="s">
        <v>1906</v>
      </c>
      <c r="B33" s="310" t="s">
        <v>1135</v>
      </c>
      <c r="C33" s="299">
        <v>22</v>
      </c>
      <c r="D33" s="94">
        <v>0</v>
      </c>
      <c r="E33" s="94">
        <v>0</v>
      </c>
      <c r="F33" s="125" t="str">
        <f>IF(D33&gt;0,IF(E33/D33&gt;=100,"&gt;&gt;100",E33/D33*100),"-")</f>
        <v>-</v>
      </c>
    </row>
    <row r="34" spans="1:6" s="3" customFormat="1" ht="12.75">
      <c r="A34" s="268" t="s">
        <v>1907</v>
      </c>
      <c r="B34" s="310" t="s">
        <v>1908</v>
      </c>
      <c r="C34" s="299">
        <v>23</v>
      </c>
      <c r="D34" s="94">
        <v>3566885</v>
      </c>
      <c r="E34" s="94">
        <v>3630069</v>
      </c>
      <c r="F34" s="125">
        <f>IF(D34&gt;0,IF(E34/D34&gt;=100,"&gt;&gt;100",E34/D34*100),"-")</f>
        <v>101.77140558218166</v>
      </c>
    </row>
    <row r="35" spans="1:6" s="3" customFormat="1" ht="12.75">
      <c r="A35" s="312" t="s">
        <v>1909</v>
      </c>
      <c r="B35" s="310" t="s">
        <v>1910</v>
      </c>
      <c r="C35" s="299">
        <v>24</v>
      </c>
      <c r="D35" s="97">
        <f>SUM(D36:D39)-D40</f>
        <v>0</v>
      </c>
      <c r="E35" s="97">
        <f>SUM(E36:E39)-E40</f>
        <v>0</v>
      </c>
      <c r="F35" s="124" t="str">
        <f>IF(D35&gt;0,IF(E35/D35&gt;=100,"&gt;&gt;100",E35/D35*100),"-")</f>
        <v>-</v>
      </c>
    </row>
    <row r="36" spans="1:6" s="3" customFormat="1" ht="12.75">
      <c r="A36" s="268" t="s">
        <v>1911</v>
      </c>
      <c r="B36" s="310" t="s">
        <v>1137</v>
      </c>
      <c r="C36" s="299">
        <v>25</v>
      </c>
      <c r="D36" s="94">
        <v>0</v>
      </c>
      <c r="E36" s="94">
        <v>0</v>
      </c>
      <c r="F36" s="125" t="str">
        <f>IF(D36&gt;0,IF(E36/D36&gt;=100,"&gt;&gt;100",E36/D36*100),"-")</f>
        <v>-</v>
      </c>
    </row>
    <row r="37" spans="1:6" s="3" customFormat="1" ht="12.75">
      <c r="A37" s="132" t="s">
        <v>1912</v>
      </c>
      <c r="B37" s="310" t="s">
        <v>1913</v>
      </c>
      <c r="C37" s="299">
        <v>26</v>
      </c>
      <c r="D37" s="94">
        <v>0</v>
      </c>
      <c r="E37" s="94">
        <v>0</v>
      </c>
      <c r="F37" s="125" t="str">
        <f>IF(D37&gt;0,IF(E37/D37&gt;=100,"&gt;&gt;100",E37/D37*100),"-")</f>
        <v>-</v>
      </c>
    </row>
    <row r="38" spans="1:6" s="3" customFormat="1" ht="12.75">
      <c r="A38" s="132" t="s">
        <v>1914</v>
      </c>
      <c r="B38" s="310" t="s">
        <v>1139</v>
      </c>
      <c r="C38" s="299">
        <v>27</v>
      </c>
      <c r="D38" s="94">
        <v>0</v>
      </c>
      <c r="E38" s="94">
        <v>0</v>
      </c>
      <c r="F38" s="125" t="str">
        <f>IF(D38&gt;0,IF(E38/D38&gt;=100,"&gt;&gt;100",E38/D38*100),"-")</f>
        <v>-</v>
      </c>
    </row>
    <row r="39" spans="1:6" s="3" customFormat="1" ht="12.75">
      <c r="A39" s="132" t="s">
        <v>1915</v>
      </c>
      <c r="B39" s="310" t="s">
        <v>1140</v>
      </c>
      <c r="C39" s="299">
        <v>28</v>
      </c>
      <c r="D39" s="94">
        <v>0</v>
      </c>
      <c r="E39" s="94">
        <v>0</v>
      </c>
      <c r="F39" s="125" t="str">
        <f>IF(D39&gt;0,IF(E39/D39&gt;=100,"&gt;&gt;100",E39/D39*100),"-")</f>
        <v>-</v>
      </c>
    </row>
    <row r="40" spans="1:6" s="3" customFormat="1" ht="12.75">
      <c r="A40" s="132" t="s">
        <v>1916</v>
      </c>
      <c r="B40" s="310" t="s">
        <v>1917</v>
      </c>
      <c r="C40" s="299">
        <v>29</v>
      </c>
      <c r="D40" s="94">
        <v>0</v>
      </c>
      <c r="E40" s="94">
        <v>0</v>
      </c>
      <c r="F40" s="125" t="str">
        <f>IF(D40&gt;0,IF(E40/D40&gt;=100,"&gt;&gt;100",E40/D40*100),"-")</f>
        <v>-</v>
      </c>
    </row>
    <row r="41" spans="1:6" s="3" customFormat="1" ht="12.75">
      <c r="A41" s="311" t="s">
        <v>1918</v>
      </c>
      <c r="B41" s="310" t="s">
        <v>1919</v>
      </c>
      <c r="C41" s="299">
        <v>30</v>
      </c>
      <c r="D41" s="97">
        <f>SUM(D42:D45)-D46</f>
        <v>0</v>
      </c>
      <c r="E41" s="97">
        <f>SUM(E42:E45)-E46</f>
        <v>0</v>
      </c>
      <c r="F41" s="124" t="str">
        <f>IF(D41&gt;0,IF(E41/D41&gt;=100,"&gt;&gt;100",E41/D41*100),"-")</f>
        <v>-</v>
      </c>
    </row>
    <row r="42" spans="1:6" s="3" customFormat="1" ht="12.75">
      <c r="A42" s="132" t="s">
        <v>1920</v>
      </c>
      <c r="B42" s="310" t="s">
        <v>1172</v>
      </c>
      <c r="C42" s="299">
        <v>31</v>
      </c>
      <c r="D42" s="94">
        <v>0</v>
      </c>
      <c r="E42" s="94">
        <v>0</v>
      </c>
      <c r="F42" s="125" t="str">
        <f>IF(D42&gt;0,IF(E42/D42&gt;=100,"&gt;&gt;100",E42/D42*100),"-")</f>
        <v>-</v>
      </c>
    </row>
    <row r="43" spans="1:6" s="3" customFormat="1" ht="12.75">
      <c r="A43" s="132" t="s">
        <v>1921</v>
      </c>
      <c r="B43" s="310" t="s">
        <v>1143</v>
      </c>
      <c r="C43" s="299">
        <v>32</v>
      </c>
      <c r="D43" s="94">
        <v>55005</v>
      </c>
      <c r="E43" s="94">
        <v>55005</v>
      </c>
      <c r="F43" s="125">
        <f>IF(D43&gt;0,IF(E43/D43&gt;=100,"&gt;&gt;100",E43/D43*100),"-")</f>
        <v>100</v>
      </c>
    </row>
    <row r="44" spans="1:6" s="3" customFormat="1" ht="12.75">
      <c r="A44" s="132" t="s">
        <v>1922</v>
      </c>
      <c r="B44" s="310" t="s">
        <v>1144</v>
      </c>
      <c r="C44" s="299">
        <v>33</v>
      </c>
      <c r="D44" s="94">
        <v>0</v>
      </c>
      <c r="E44" s="94">
        <v>0</v>
      </c>
      <c r="F44" s="125" t="str">
        <f>IF(D44&gt;0,IF(E44/D44&gt;=100,"&gt;&gt;100",E44/D44*100),"-")</f>
        <v>-</v>
      </c>
    </row>
    <row r="45" spans="1:6" s="3" customFormat="1" ht="12.75">
      <c r="A45" s="132" t="s">
        <v>1923</v>
      </c>
      <c r="B45" s="310" t="s">
        <v>1145</v>
      </c>
      <c r="C45" s="299">
        <v>34</v>
      </c>
      <c r="D45" s="94">
        <v>0</v>
      </c>
      <c r="E45" s="94">
        <v>0</v>
      </c>
      <c r="F45" s="125" t="str">
        <f>IF(D45&gt;0,IF(E45/D45&gt;=100,"&gt;&gt;100",E45/D45*100),"-")</f>
        <v>-</v>
      </c>
    </row>
    <row r="46" spans="1:6" s="3" customFormat="1" ht="12.75">
      <c r="A46" s="132" t="s">
        <v>1924</v>
      </c>
      <c r="B46" s="310" t="s">
        <v>1925</v>
      </c>
      <c r="C46" s="299">
        <v>35</v>
      </c>
      <c r="D46" s="94">
        <v>55005</v>
      </c>
      <c r="E46" s="94">
        <v>55005</v>
      </c>
      <c r="F46" s="125">
        <f>IF(D46&gt;0,IF(E46/D46&gt;=100,"&gt;&gt;100",E46/D46*100),"-")</f>
        <v>100</v>
      </c>
    </row>
    <row r="47" spans="1:6" s="3" customFormat="1" ht="12.75">
      <c r="A47" s="311" t="s">
        <v>1926</v>
      </c>
      <c r="B47" s="310" t="s">
        <v>1927</v>
      </c>
      <c r="C47" s="299">
        <v>36</v>
      </c>
      <c r="D47" s="97">
        <f>SUM(D48:D49)-D50</f>
        <v>1</v>
      </c>
      <c r="E47" s="97">
        <f>SUM(E48:E49)-E50</f>
        <v>1</v>
      </c>
      <c r="F47" s="124">
        <f>IF(D47&gt;0,IF(E47/D47&gt;=100,"&gt;&gt;100",E47/D47*100),"-")</f>
        <v>100</v>
      </c>
    </row>
    <row r="48" spans="1:6" s="3" customFormat="1" ht="12.75">
      <c r="A48" s="132" t="s">
        <v>1928</v>
      </c>
      <c r="B48" s="310" t="s">
        <v>1147</v>
      </c>
      <c r="C48" s="299">
        <v>37</v>
      </c>
      <c r="D48" s="94">
        <v>781316</v>
      </c>
      <c r="E48" s="94">
        <v>781316</v>
      </c>
      <c r="F48" s="125">
        <f>IF(D48&gt;0,IF(E48/D48&gt;=100,"&gt;&gt;100",E48/D48*100),"-")</f>
        <v>100</v>
      </c>
    </row>
    <row r="49" spans="1:6" s="3" customFormat="1" ht="12.75">
      <c r="A49" s="132" t="s">
        <v>1929</v>
      </c>
      <c r="B49" s="310" t="s">
        <v>1148</v>
      </c>
      <c r="C49" s="299">
        <v>38</v>
      </c>
      <c r="D49" s="94">
        <v>0</v>
      </c>
      <c r="E49" s="94">
        <v>0</v>
      </c>
      <c r="F49" s="125" t="str">
        <f>IF(D49&gt;0,IF(E49/D49&gt;=100,"&gt;&gt;100",E49/D49*100),"-")</f>
        <v>-</v>
      </c>
    </row>
    <row r="50" spans="1:6" s="3" customFormat="1" ht="12.75">
      <c r="A50" s="132" t="s">
        <v>1930</v>
      </c>
      <c r="B50" s="310" t="s">
        <v>1931</v>
      </c>
      <c r="C50" s="299">
        <v>39</v>
      </c>
      <c r="D50" s="94">
        <v>781315</v>
      </c>
      <c r="E50" s="94">
        <v>781315</v>
      </c>
      <c r="F50" s="125">
        <f>IF(D50&gt;0,IF(E50/D50&gt;=100,"&gt;&gt;100",E50/D50*100),"-")</f>
        <v>100</v>
      </c>
    </row>
    <row r="51" spans="1:6" s="3" customFormat="1" ht="12.75">
      <c r="A51" s="311" t="s">
        <v>1932</v>
      </c>
      <c r="B51" s="310" t="s">
        <v>1933</v>
      </c>
      <c r="C51" s="299">
        <v>40</v>
      </c>
      <c r="D51" s="97">
        <f>SUM(D52:D55)-D56</f>
        <v>6982668</v>
      </c>
      <c r="E51" s="97">
        <f>SUM(E52:E55)-E56</f>
        <v>7507730</v>
      </c>
      <c r="F51" s="124">
        <f>IF(D51&gt;0,IF(E51/D51&gt;=100,"&gt;&gt;100",E51/D51*100),"-")</f>
        <v>107.51950400620507</v>
      </c>
    </row>
    <row r="52" spans="1:6" s="3" customFormat="1" ht="12.75">
      <c r="A52" s="132" t="s">
        <v>1934</v>
      </c>
      <c r="B52" s="310" t="s">
        <v>1150</v>
      </c>
      <c r="C52" s="299">
        <v>41</v>
      </c>
      <c r="D52" s="94">
        <v>0</v>
      </c>
      <c r="E52" s="94">
        <v>0</v>
      </c>
      <c r="F52" s="125" t="str">
        <f>IF(D52&gt;0,IF(E52/D52&gt;=100,"&gt;&gt;100",E52/D52*100),"-")</f>
        <v>-</v>
      </c>
    </row>
    <row r="53" spans="1:6" s="3" customFormat="1" ht="12.75">
      <c r="A53" s="132" t="s">
        <v>1935</v>
      </c>
      <c r="B53" s="310" t="s">
        <v>1936</v>
      </c>
      <c r="C53" s="299">
        <v>42</v>
      </c>
      <c r="D53" s="94">
        <v>0</v>
      </c>
      <c r="E53" s="94">
        <v>0</v>
      </c>
      <c r="F53" s="125" t="str">
        <f>IF(D53&gt;0,IF(E53/D53&gt;=100,"&gt;&gt;100",E53/D53*100),"-")</f>
        <v>-</v>
      </c>
    </row>
    <row r="54" spans="1:6" s="3" customFormat="1" ht="12.75">
      <c r="A54" s="132" t="s">
        <v>1937</v>
      </c>
      <c r="B54" s="310" t="s">
        <v>1152</v>
      </c>
      <c r="C54" s="299">
        <v>43</v>
      </c>
      <c r="D54" s="94">
        <v>284857</v>
      </c>
      <c r="E54" s="94">
        <v>284857</v>
      </c>
      <c r="F54" s="125">
        <f>IF(D54&gt;0,IF(E54/D54&gt;=100,"&gt;&gt;100",E54/D54*100),"-")</f>
        <v>100</v>
      </c>
    </row>
    <row r="55" spans="1:6" s="3" customFormat="1" ht="12.75">
      <c r="A55" s="132" t="s">
        <v>1938</v>
      </c>
      <c r="B55" s="310" t="s">
        <v>1153</v>
      </c>
      <c r="C55" s="299">
        <v>44</v>
      </c>
      <c r="D55" s="94">
        <v>6697811</v>
      </c>
      <c r="E55" s="94">
        <v>7222873</v>
      </c>
      <c r="F55" s="125">
        <f>IF(D55&gt;0,IF(E55/D55&gt;=100,"&gt;&gt;100",E55/D55*100),"-")</f>
        <v>107.83930749912172</v>
      </c>
    </row>
    <row r="56" spans="1:6" s="3" customFormat="1" ht="12.75">
      <c r="A56" s="132" t="s">
        <v>1939</v>
      </c>
      <c r="B56" s="310" t="s">
        <v>1940</v>
      </c>
      <c r="C56" s="299">
        <v>45</v>
      </c>
      <c r="D56" s="94">
        <v>0</v>
      </c>
      <c r="E56" s="94">
        <v>0</v>
      </c>
      <c r="F56" s="125" t="str">
        <f>IF(D56&gt;0,IF(E56/D56&gt;=100,"&gt;&gt;100",E56/D56*100),"-")</f>
        <v>-</v>
      </c>
    </row>
    <row r="57" spans="1:6" s="3" customFormat="1" ht="12.75">
      <c r="A57" s="132" t="s">
        <v>1941</v>
      </c>
      <c r="B57" s="310" t="s">
        <v>1942</v>
      </c>
      <c r="C57" s="299">
        <v>46</v>
      </c>
      <c r="D57" s="94">
        <v>90405</v>
      </c>
      <c r="E57" s="94">
        <v>90405</v>
      </c>
      <c r="F57" s="125">
        <f>IF(D57&gt;0,IF(E57/D57&gt;=100,"&gt;&gt;100",E57/D57*100),"-")</f>
        <v>100</v>
      </c>
    </row>
    <row r="58" spans="1:6" s="3" customFormat="1" ht="12.75">
      <c r="A58" s="132" t="s">
        <v>1943</v>
      </c>
      <c r="B58" s="310" t="s">
        <v>1944</v>
      </c>
      <c r="C58" s="299">
        <v>47</v>
      </c>
      <c r="D58" s="97">
        <f>SUM(D59:D60)-D61</f>
        <v>0</v>
      </c>
      <c r="E58" s="97">
        <f>SUM(E59:E60)-E61</f>
        <v>0</v>
      </c>
      <c r="F58" s="124" t="str">
        <f>IF(D58&gt;0,IF(E58/D58&gt;=100,"&gt;&gt;100",E58/D58*100),"-")</f>
        <v>-</v>
      </c>
    </row>
    <row r="59" spans="1:6" s="3" customFormat="1" ht="12.75">
      <c r="A59" s="132" t="s">
        <v>1945</v>
      </c>
      <c r="B59" s="310" t="s">
        <v>1946</v>
      </c>
      <c r="C59" s="299">
        <v>48</v>
      </c>
      <c r="D59" s="94">
        <v>0</v>
      </c>
      <c r="E59" s="94">
        <v>0</v>
      </c>
      <c r="F59" s="125" t="str">
        <f>IF(D59&gt;0,IF(E59/D59&gt;=100,"&gt;&gt;100",E59/D59*100),"-")</f>
        <v>-</v>
      </c>
    </row>
    <row r="60" spans="1:6" s="3" customFormat="1" ht="12.75">
      <c r="A60" s="132" t="s">
        <v>1947</v>
      </c>
      <c r="B60" s="310" t="s">
        <v>1948</v>
      </c>
      <c r="C60" s="299">
        <v>49</v>
      </c>
      <c r="D60" s="94">
        <v>0</v>
      </c>
      <c r="E60" s="94">
        <v>0</v>
      </c>
      <c r="F60" s="125" t="str">
        <f>IF(D60&gt;0,IF(E60/D60&gt;=100,"&gt;&gt;100",E60/D60*100),"-")</f>
        <v>-</v>
      </c>
    </row>
    <row r="61" spans="1:6" s="3" customFormat="1" ht="12.75">
      <c r="A61" s="132" t="s">
        <v>1949</v>
      </c>
      <c r="B61" s="310" t="s">
        <v>1950</v>
      </c>
      <c r="C61" s="299">
        <v>50</v>
      </c>
      <c r="D61" s="94">
        <v>0</v>
      </c>
      <c r="E61" s="94">
        <v>0</v>
      </c>
      <c r="F61" s="125" t="str">
        <f>IF(D61&gt;0,IF(E61/D61&gt;=100,"&gt;&gt;100",E61/D61*100),"-")</f>
        <v>-</v>
      </c>
    </row>
    <row r="62" spans="1:6" s="3" customFormat="1" ht="12.75">
      <c r="A62" s="132" t="s">
        <v>1951</v>
      </c>
      <c r="B62" s="310" t="s">
        <v>1952</v>
      </c>
      <c r="C62" s="299">
        <v>51</v>
      </c>
      <c r="D62" s="97">
        <f>SUM(D63:D68)</f>
        <v>320230518</v>
      </c>
      <c r="E62" s="97">
        <f>SUM(E63:E68)</f>
        <v>286429704</v>
      </c>
      <c r="F62" s="124">
        <f>IF(D62&gt;0,IF(E62/D62&gt;=100,"&gt;&gt;100",E62/D62*100),"-")</f>
        <v>89.444849225769303</v>
      </c>
    </row>
    <row r="63" spans="1:6" s="3" customFormat="1" ht="12.75">
      <c r="A63" s="132" t="s">
        <v>1953</v>
      </c>
      <c r="B63" s="310" t="s">
        <v>1954</v>
      </c>
      <c r="C63" s="299">
        <v>52</v>
      </c>
      <c r="D63" s="94">
        <v>320230518</v>
      </c>
      <c r="E63" s="94">
        <v>286429704</v>
      </c>
      <c r="F63" s="125">
        <f>IF(D63&gt;0,IF(E63/D63&gt;=100,"&gt;&gt;100",E63/D63*100),"-")</f>
        <v>89.444849225769303</v>
      </c>
    </row>
    <row r="64" spans="1:6" s="3" customFormat="1" ht="12.75">
      <c r="A64" s="132" t="s">
        <v>1955</v>
      </c>
      <c r="B64" s="310" t="s">
        <v>1956</v>
      </c>
      <c r="C64" s="299">
        <v>53</v>
      </c>
      <c r="D64" s="94">
        <v>0</v>
      </c>
      <c r="E64" s="94">
        <v>0</v>
      </c>
      <c r="F64" s="125" t="str">
        <f>IF(D64&gt;0,IF(E64/D64&gt;=100,"&gt;&gt;100",E64/D64*100),"-")</f>
        <v>-</v>
      </c>
    </row>
    <row r="65" spans="1:6" s="3" customFormat="1" ht="12.75">
      <c r="A65" s="132" t="s">
        <v>1957</v>
      </c>
      <c r="B65" s="310" t="s">
        <v>1958</v>
      </c>
      <c r="C65" s="299">
        <v>54</v>
      </c>
      <c r="D65" s="94">
        <v>0</v>
      </c>
      <c r="E65" s="94">
        <v>0</v>
      </c>
      <c r="F65" s="125" t="str">
        <f>IF(D65&gt;0,IF(E65/D65&gt;=100,"&gt;&gt;100",E65/D65*100),"-")</f>
        <v>-</v>
      </c>
    </row>
    <row r="66" spans="1:6" s="3" customFormat="1" ht="12.75">
      <c r="A66" s="132" t="s">
        <v>1959</v>
      </c>
      <c r="B66" s="310" t="s">
        <v>1960</v>
      </c>
      <c r="C66" s="299">
        <v>55</v>
      </c>
      <c r="D66" s="94">
        <v>0</v>
      </c>
      <c r="E66" s="94">
        <v>0</v>
      </c>
      <c r="F66" s="125" t="str">
        <f>IF(D66&gt;0,IF(E66/D66&gt;=100,"&gt;&gt;100",E66/D66*100),"-")</f>
        <v>-</v>
      </c>
    </row>
    <row r="67" spans="1:6" s="3" customFormat="1" ht="12.75">
      <c r="A67" s="132" t="s">
        <v>1961</v>
      </c>
      <c r="B67" s="310" t="s">
        <v>1962</v>
      </c>
      <c r="C67" s="299">
        <v>56</v>
      </c>
      <c r="D67" s="94">
        <v>0</v>
      </c>
      <c r="E67" s="94">
        <v>0</v>
      </c>
      <c r="F67" s="125" t="str">
        <f>IF(D67&gt;0,IF(E67/D67&gt;=100,"&gt;&gt;100",E67/D67*100),"-")</f>
        <v>-</v>
      </c>
    </row>
    <row r="68" spans="1:6" s="3" customFormat="1" ht="12.75">
      <c r="A68" s="268" t="s">
        <v>1963</v>
      </c>
      <c r="B68" s="310" t="s">
        <v>1964</v>
      </c>
      <c r="C68" s="299">
        <v>57</v>
      </c>
      <c r="D68" s="94">
        <v>0</v>
      </c>
      <c r="E68" s="94">
        <v>0</v>
      </c>
      <c r="F68" s="125" t="str">
        <f>IF(D68&gt;0,IF(E68/D68&gt;=100,"&gt;&gt;100",E68/D68*100),"-")</f>
        <v>-</v>
      </c>
    </row>
    <row r="69" spans="1:6" s="3" customFormat="1" ht="12.75">
      <c r="A69" s="268" t="s">
        <v>1965</v>
      </c>
      <c r="B69" s="310" t="s">
        <v>1966</v>
      </c>
      <c r="C69" s="299">
        <v>58</v>
      </c>
      <c r="D69" s="97">
        <f>SUM(D70:D73)</f>
        <v>0</v>
      </c>
      <c r="E69" s="97">
        <f>SUM(E70:E73)</f>
        <v>0</v>
      </c>
      <c r="F69" s="124" t="str">
        <f>IF(D69&gt;0,IF(E69/D69&gt;=100,"&gt;&gt;100",E69/D69*100),"-")</f>
        <v>-</v>
      </c>
    </row>
    <row r="70" spans="1:6" s="3" customFormat="1" ht="12.75">
      <c r="A70" s="268" t="s">
        <v>1967</v>
      </c>
      <c r="B70" s="310" t="s">
        <v>1968</v>
      </c>
      <c r="C70" s="299">
        <v>59</v>
      </c>
      <c r="D70" s="94">
        <v>0</v>
      </c>
      <c r="E70" s="94">
        <v>0</v>
      </c>
      <c r="F70" s="125" t="str">
        <f>IF(D70&gt;0,IF(E70/D70&gt;=100,"&gt;&gt;100",E70/D70*100),"-")</f>
        <v>-</v>
      </c>
    </row>
    <row r="71" spans="1:6" s="3" customFormat="1" ht="12.75">
      <c r="A71" s="268" t="s">
        <v>1969</v>
      </c>
      <c r="B71" s="310" t="s">
        <v>1970</v>
      </c>
      <c r="C71" s="299">
        <v>60</v>
      </c>
      <c r="D71" s="94">
        <v>0</v>
      </c>
      <c r="E71" s="94">
        <v>0</v>
      </c>
      <c r="F71" s="125" t="str">
        <f>IF(D71&gt;0,IF(E71/D71&gt;=100,"&gt;&gt;100",E71/D71*100),"-")</f>
        <v>-</v>
      </c>
    </row>
    <row r="72" spans="1:6" s="3" customFormat="1" ht="12.75">
      <c r="A72" s="268" t="s">
        <v>1971</v>
      </c>
      <c r="B72" s="310" t="s">
        <v>1972</v>
      </c>
      <c r="C72" s="299">
        <v>61</v>
      </c>
      <c r="D72" s="94">
        <v>0</v>
      </c>
      <c r="E72" s="94">
        <v>0</v>
      </c>
      <c r="F72" s="125" t="str">
        <f>IF(D72&gt;0,IF(E72/D72&gt;=100,"&gt;&gt;100",E72/D72*100),"-")</f>
        <v>-</v>
      </c>
    </row>
    <row r="73" spans="1:6" s="3" customFormat="1" ht="12.75">
      <c r="A73" s="268" t="s">
        <v>1973</v>
      </c>
      <c r="B73" s="310" t="s">
        <v>1974</v>
      </c>
      <c r="C73" s="299">
        <v>62</v>
      </c>
      <c r="D73" s="94">
        <v>0</v>
      </c>
      <c r="E73" s="94">
        <v>0</v>
      </c>
      <c r="F73" s="125" t="str">
        <f>IF(D73&gt;0,IF(E73/D73&gt;=100,"&gt;&gt;100",E73/D73*100),"-")</f>
        <v>-</v>
      </c>
    </row>
    <row r="74" spans="1:6" s="3" customFormat="1" ht="12.75">
      <c r="A74" s="268" t="s">
        <v>1975</v>
      </c>
      <c r="B74" s="310" t="s">
        <v>1976</v>
      </c>
      <c r="C74" s="299">
        <v>63</v>
      </c>
      <c r="D74" s="97">
        <f>D75+D84+D92+D123+D139+D151+D168+D169</f>
        <v>36392468</v>
      </c>
      <c r="E74" s="97">
        <f>E75+E84+E92+E123+E139+E151+E168+E169</f>
        <v>32295892</v>
      </c>
      <c r="F74" s="124">
        <f>IF(D74&gt;0,IF(E74/D74&gt;=100,"&gt;&gt;100",E74/D74*100),"-")</f>
        <v>88.743341067168075</v>
      </c>
    </row>
    <row r="75" spans="1:6" s="3" customFormat="1" ht="12.75">
      <c r="A75" s="268" t="s">
        <v>1977</v>
      </c>
      <c r="B75" s="310" t="s">
        <v>1978</v>
      </c>
      <c r="C75" s="299">
        <v>64</v>
      </c>
      <c r="D75" s="97">
        <f>+D76+D81+D82+D83</f>
        <v>772658</v>
      </c>
      <c r="E75" s="97">
        <f>+E76+E81+E82+E83</f>
        <v>173326</v>
      </c>
      <c r="F75" s="124">
        <f>IF(D75&gt;0,IF(E75/D75&gt;=100,"&gt;&gt;100",E75/D75*100),"-")</f>
        <v>22.432434531189738</v>
      </c>
    </row>
    <row r="76" spans="1:6" s="3" customFormat="1" ht="12.75">
      <c r="A76" s="132" t="s">
        <v>1979</v>
      </c>
      <c r="B76" s="313" t="s">
        <v>1980</v>
      </c>
      <c r="C76" s="299">
        <v>65</v>
      </c>
      <c r="D76" s="97">
        <f>SUM(D77:D80)</f>
        <v>770658</v>
      </c>
      <c r="E76" s="97">
        <f>SUM(E77:E80)</f>
        <v>164384</v>
      </c>
      <c r="F76" s="124">
        <f t="shared" si="1" ref="F76:F139">IF(D76&gt;0,IF(E76/D76&gt;=100,"&gt;&gt;100",E76/D76*100),"-")</f>
        <v>21.330343680335506</v>
      </c>
    </row>
    <row r="77" spans="1:6" s="3" customFormat="1" ht="12.75">
      <c r="A77" s="132" t="s">
        <v>1981</v>
      </c>
      <c r="B77" s="310" t="s">
        <v>1982</v>
      </c>
      <c r="C77" s="299">
        <v>66</v>
      </c>
      <c r="D77" s="94">
        <v>0</v>
      </c>
      <c r="E77" s="94">
        <v>0</v>
      </c>
      <c r="F77" s="125" t="str">
        <f>IF(D77&gt;0,IF(E77/D77&gt;=100,"&gt;&gt;100",E77/D77*100),"-")</f>
        <v>-</v>
      </c>
    </row>
    <row r="78" spans="1:6" s="3" customFormat="1" ht="12.75">
      <c r="A78" s="132" t="s">
        <v>1983</v>
      </c>
      <c r="B78" s="310" t="s">
        <v>1984</v>
      </c>
      <c r="C78" s="299">
        <v>67</v>
      </c>
      <c r="D78" s="94">
        <v>746536</v>
      </c>
      <c r="E78" s="94">
        <v>164384</v>
      </c>
      <c r="F78" s="125">
        <f>IF(D78&gt;0,IF(E78/D78&gt;=100,"&gt;&gt;100",E78/D78*100),"-")</f>
        <v>22.019567710063548</v>
      </c>
    </row>
    <row r="79" spans="1:6" s="3" customFormat="1" ht="12.75">
      <c r="A79" s="132" t="s">
        <v>1985</v>
      </c>
      <c r="B79" s="310" t="s">
        <v>1986</v>
      </c>
      <c r="C79" s="299">
        <v>68</v>
      </c>
      <c r="D79" s="94">
        <v>0</v>
      </c>
      <c r="E79" s="94">
        <v>0</v>
      </c>
      <c r="F79" s="125" t="str">
        <f>IF(D79&gt;0,IF(E79/D79&gt;=100,"&gt;&gt;100",E79/D79*100),"-")</f>
        <v>-</v>
      </c>
    </row>
    <row r="80" spans="1:6" s="3" customFormat="1" ht="12.75">
      <c r="A80" s="132" t="s">
        <v>1987</v>
      </c>
      <c r="B80" s="310" t="s">
        <v>1988</v>
      </c>
      <c r="C80" s="299">
        <v>69</v>
      </c>
      <c r="D80" s="94">
        <v>24122</v>
      </c>
      <c r="E80" s="94">
        <v>0</v>
      </c>
      <c r="F80" s="125">
        <f>IF(D80&gt;0,IF(E80/D80&gt;=100,"&gt;&gt;100",E80/D80*100),"-")</f>
        <v>0</v>
      </c>
    </row>
    <row r="81" spans="1:6" s="3" customFormat="1" ht="12.75">
      <c r="A81" s="132" t="s">
        <v>1989</v>
      </c>
      <c r="B81" s="313" t="s">
        <v>1990</v>
      </c>
      <c r="C81" s="299">
        <v>70</v>
      </c>
      <c r="D81" s="94">
        <v>0</v>
      </c>
      <c r="E81" s="94">
        <v>0</v>
      </c>
      <c r="F81" s="125" t="str">
        <f>IF(D81&gt;0,IF(E81/D81&gt;=100,"&gt;&gt;100",E81/D81*100),"-")</f>
        <v>-</v>
      </c>
    </row>
    <row r="82" spans="1:6" s="3" customFormat="1" ht="12.75">
      <c r="A82" s="132" t="s">
        <v>1991</v>
      </c>
      <c r="B82" s="313" t="s">
        <v>1992</v>
      </c>
      <c r="C82" s="299">
        <v>71</v>
      </c>
      <c r="D82" s="94">
        <v>2000</v>
      </c>
      <c r="E82" s="94">
        <v>8942</v>
      </c>
      <c r="F82" s="125">
        <f>IF(D82&gt;0,IF(E82/D82&gt;=100,"&gt;&gt;100",E82/D82*100),"-")</f>
        <v>447.10000000000002</v>
      </c>
    </row>
    <row r="83" spans="1:6" s="3" customFormat="1" ht="12.75">
      <c r="A83" s="132" t="s">
        <v>1993</v>
      </c>
      <c r="B83" s="313" t="s">
        <v>1994</v>
      </c>
      <c r="C83" s="299">
        <v>72</v>
      </c>
      <c r="D83" s="94">
        <v>0</v>
      </c>
      <c r="E83" s="94">
        <v>0</v>
      </c>
      <c r="F83" s="125" t="str">
        <f>IF(D83&gt;0,IF(E83/D83&gt;=100,"&gt;&gt;100",E83/D83*100),"-")</f>
        <v>-</v>
      </c>
    </row>
    <row r="84" spans="1:6" s="3" customFormat="1" ht="24">
      <c r="A84" s="132" t="s">
        <v>1995</v>
      </c>
      <c r="B84" s="310" t="s">
        <v>1996</v>
      </c>
      <c r="C84" s="299">
        <v>73</v>
      </c>
      <c r="D84" s="97">
        <f>+D85+SUM(D88:D91)</f>
        <v>87745</v>
      </c>
      <c r="E84" s="97">
        <f>+E85+SUM(E88:E91)</f>
        <v>81395</v>
      </c>
      <c r="F84" s="124">
        <f>IF(D84&gt;0,IF(E84/D84&gt;=100,"&gt;&gt;100",E84/D84*100),"-")</f>
        <v>92.763120405721125</v>
      </c>
    </row>
    <row r="85" spans="1:6" s="3" customFormat="1" ht="12.75">
      <c r="A85" s="132" t="s">
        <v>1997</v>
      </c>
      <c r="B85" s="313" t="s">
        <v>1998</v>
      </c>
      <c r="C85" s="299">
        <v>74</v>
      </c>
      <c r="D85" s="97">
        <f>SUM(D86:D87)</f>
        <v>0</v>
      </c>
      <c r="E85" s="97">
        <f>SUM(E86:E87)</f>
        <v>0</v>
      </c>
      <c r="F85" s="124" t="str">
        <f>IF(D85&gt;0,IF(E85/D85&gt;=100,"&gt;&gt;100",E85/D85*100),"-")</f>
        <v>-</v>
      </c>
    </row>
    <row r="86" spans="1:6" s="3" customFormat="1" ht="12.75">
      <c r="A86" s="132" t="s">
        <v>1999</v>
      </c>
      <c r="B86" s="310" t="s">
        <v>2000</v>
      </c>
      <c r="C86" s="299">
        <v>75</v>
      </c>
      <c r="D86" s="94">
        <v>0</v>
      </c>
      <c r="E86" s="94">
        <v>0</v>
      </c>
      <c r="F86" s="125" t="str">
        <f>IF(D86&gt;0,IF(E86/D86&gt;=100,"&gt;&gt;100",E86/D86*100),"-")</f>
        <v>-</v>
      </c>
    </row>
    <row r="87" spans="1:6" s="3" customFormat="1" ht="12.75">
      <c r="A87" s="132" t="s">
        <v>2001</v>
      </c>
      <c r="B87" s="310" t="s">
        <v>2002</v>
      </c>
      <c r="C87" s="299">
        <v>76</v>
      </c>
      <c r="D87" s="94">
        <v>0</v>
      </c>
      <c r="E87" s="94">
        <v>0</v>
      </c>
      <c r="F87" s="125" t="str">
        <f>IF(D87&gt;0,IF(E87/D87&gt;=100,"&gt;&gt;100",E87/D87*100),"-")</f>
        <v>-</v>
      </c>
    </row>
    <row r="88" spans="1:6" s="3" customFormat="1" ht="12.75">
      <c r="A88" s="132" t="s">
        <v>2003</v>
      </c>
      <c r="B88" s="313" t="s">
        <v>2004</v>
      </c>
      <c r="C88" s="299">
        <v>77</v>
      </c>
      <c r="D88" s="94">
        <v>0</v>
      </c>
      <c r="E88" s="94">
        <v>0</v>
      </c>
      <c r="F88" s="125" t="str">
        <f>IF(D88&gt;0,IF(E88/D88&gt;=100,"&gt;&gt;100",E88/D88*100),"-")</f>
        <v>-</v>
      </c>
    </row>
    <row r="89" spans="1:6" s="3" customFormat="1" ht="12.75">
      <c r="A89" s="132" t="s">
        <v>2005</v>
      </c>
      <c r="B89" s="313" t="s">
        <v>2006</v>
      </c>
      <c r="C89" s="299">
        <v>78</v>
      </c>
      <c r="D89" s="94">
        <v>0</v>
      </c>
      <c r="E89" s="94">
        <v>0</v>
      </c>
      <c r="F89" s="125" t="str">
        <f>IF(D89&gt;0,IF(E89/D89&gt;=100,"&gt;&gt;100",E89/D89*100),"-")</f>
        <v>-</v>
      </c>
    </row>
    <row r="90" spans="1:6" s="3" customFormat="1" ht="12.75">
      <c r="A90" s="132" t="s">
        <v>2007</v>
      </c>
      <c r="B90" s="313" t="s">
        <v>2008</v>
      </c>
      <c r="C90" s="299">
        <v>79</v>
      </c>
      <c r="D90" s="94">
        <v>0</v>
      </c>
      <c r="E90" s="94">
        <v>0</v>
      </c>
      <c r="F90" s="125" t="str">
        <f>IF(D90&gt;0,IF(E90/D90&gt;=100,"&gt;&gt;100",E90/D90*100),"-")</f>
        <v>-</v>
      </c>
    </row>
    <row r="91" spans="1:6" s="3" customFormat="1" ht="12.75">
      <c r="A91" s="132" t="s">
        <v>2009</v>
      </c>
      <c r="B91" s="313" t="s">
        <v>2010</v>
      </c>
      <c r="C91" s="299">
        <v>80</v>
      </c>
      <c r="D91" s="94">
        <v>87745</v>
      </c>
      <c r="E91" s="94">
        <v>81395</v>
      </c>
      <c r="F91" s="125">
        <f>IF(D91&gt;0,IF(E91/D91&gt;=100,"&gt;&gt;100",E91/D91*100),"-")</f>
        <v>92.763120405721125</v>
      </c>
    </row>
    <row r="92" spans="1:6" s="3" customFormat="1" ht="12.75">
      <c r="A92" s="132" t="s">
        <v>2011</v>
      </c>
      <c r="B92" s="310" t="s">
        <v>2012</v>
      </c>
      <c r="C92" s="299">
        <v>81</v>
      </c>
      <c r="D92" s="97">
        <f>D93+D111-D122</f>
        <v>0</v>
      </c>
      <c r="E92" s="97">
        <f>E93+E111-E122</f>
        <v>0</v>
      </c>
      <c r="F92" s="124" t="str">
        <f>IF(D92&gt;0,IF(E92/D92&gt;=100,"&gt;&gt;100",E92/D92*100),"-")</f>
        <v>-</v>
      </c>
    </row>
    <row r="93" spans="1:6" s="3" customFormat="1" ht="12.75">
      <c r="A93" s="132"/>
      <c r="B93" s="310" t="s">
        <v>2013</v>
      </c>
      <c r="C93" s="299">
        <v>82</v>
      </c>
      <c r="D93" s="97">
        <f>SUM(D94:D110)</f>
        <v>0</v>
      </c>
      <c r="E93" s="97">
        <f>SUM(E94:E110)</f>
        <v>0</v>
      </c>
      <c r="F93" s="124" t="str">
        <f>IF(D93&gt;0,IF(E93/D93&gt;=100,"&gt;&gt;100",E93/D93*100),"-")</f>
        <v>-</v>
      </c>
    </row>
    <row r="94" spans="1:6" s="3" customFormat="1" ht="12.75">
      <c r="A94" s="132" t="s">
        <v>2014</v>
      </c>
      <c r="B94" s="313" t="s">
        <v>2015</v>
      </c>
      <c r="C94" s="299">
        <v>83</v>
      </c>
      <c r="D94" s="94">
        <v>0</v>
      </c>
      <c r="E94" s="94">
        <v>0</v>
      </c>
      <c r="F94" s="125" t="str">
        <f>IF(D94&gt;0,IF(E94/D94&gt;=100,"&gt;&gt;100",E94/D94*100),"-")</f>
        <v>-</v>
      </c>
    </row>
    <row r="95" spans="1:6" s="3" customFormat="1" ht="12.75">
      <c r="A95" s="132" t="s">
        <v>2016</v>
      </c>
      <c r="B95" s="313" t="s">
        <v>2017</v>
      </c>
      <c r="C95" s="299">
        <v>84</v>
      </c>
      <c r="D95" s="94">
        <v>0</v>
      </c>
      <c r="E95" s="94">
        <v>0</v>
      </c>
      <c r="F95" s="125" t="str">
        <f>IF(D95&gt;0,IF(E95/D95&gt;=100,"&gt;&gt;100",E95/D95*100),"-")</f>
        <v>-</v>
      </c>
    </row>
    <row r="96" spans="1:6" s="3" customFormat="1" ht="12.75">
      <c r="A96" s="132" t="s">
        <v>2018</v>
      </c>
      <c r="B96" s="313" t="s">
        <v>2019</v>
      </c>
      <c r="C96" s="299">
        <v>85</v>
      </c>
      <c r="D96" s="94">
        <v>0</v>
      </c>
      <c r="E96" s="94">
        <v>0</v>
      </c>
      <c r="F96" s="125" t="str">
        <f>IF(D96&gt;0,IF(E96/D96&gt;=100,"&gt;&gt;100",E96/D96*100),"-")</f>
        <v>-</v>
      </c>
    </row>
    <row r="97" spans="1:6" s="3" customFormat="1" ht="12.75">
      <c r="A97" s="132" t="s">
        <v>2020</v>
      </c>
      <c r="B97" s="313" t="s">
        <v>2021</v>
      </c>
      <c r="C97" s="299">
        <v>86</v>
      </c>
      <c r="D97" s="94">
        <v>0</v>
      </c>
      <c r="E97" s="94">
        <v>0</v>
      </c>
      <c r="F97" s="125" t="str">
        <f>IF(D97&gt;0,IF(E97/D97&gt;=100,"&gt;&gt;100",E97/D97*100),"-")</f>
        <v>-</v>
      </c>
    </row>
    <row r="98" spans="1:6" s="3" customFormat="1" ht="12.75">
      <c r="A98" s="132" t="s">
        <v>2022</v>
      </c>
      <c r="B98" s="313" t="s">
        <v>2023</v>
      </c>
      <c r="C98" s="299">
        <v>87</v>
      </c>
      <c r="D98" s="94">
        <v>0</v>
      </c>
      <c r="E98" s="94">
        <v>0</v>
      </c>
      <c r="F98" s="125" t="str">
        <f>IF(D98&gt;0,IF(E98/D98&gt;=100,"&gt;&gt;100",E98/D98*100),"-")</f>
        <v>-</v>
      </c>
    </row>
    <row r="99" spans="1:6" s="3" customFormat="1" ht="12.75">
      <c r="A99" s="132" t="s">
        <v>2024</v>
      </c>
      <c r="B99" s="313" t="s">
        <v>2025</v>
      </c>
      <c r="C99" s="299">
        <v>88</v>
      </c>
      <c r="D99" s="94">
        <v>0</v>
      </c>
      <c r="E99" s="94">
        <v>0</v>
      </c>
      <c r="F99" s="125" t="str">
        <f>IF(D99&gt;0,IF(E99/D99&gt;=100,"&gt;&gt;100",E99/D99*100),"-")</f>
        <v>-</v>
      </c>
    </row>
    <row r="100" spans="1:6" s="3" customFormat="1" ht="12.75">
      <c r="A100" s="132" t="s">
        <v>2026</v>
      </c>
      <c r="B100" s="313" t="s">
        <v>2027</v>
      </c>
      <c r="C100" s="299">
        <v>89</v>
      </c>
      <c r="D100" s="94">
        <v>0</v>
      </c>
      <c r="E100" s="94">
        <v>0</v>
      </c>
      <c r="F100" s="125" t="str">
        <f>IF(D100&gt;0,IF(E100/D100&gt;=100,"&gt;&gt;100",E100/D100*100),"-")</f>
        <v>-</v>
      </c>
    </row>
    <row r="101" spans="1:6" s="3" customFormat="1" ht="12.75">
      <c r="A101" s="132" t="s">
        <v>2028</v>
      </c>
      <c r="B101" s="313" t="s">
        <v>2029</v>
      </c>
      <c r="C101" s="299">
        <v>90</v>
      </c>
      <c r="D101" s="94">
        <v>0</v>
      </c>
      <c r="E101" s="94">
        <v>0</v>
      </c>
      <c r="F101" s="125" t="str">
        <f>IF(D101&gt;0,IF(E101/D101&gt;=100,"&gt;&gt;100",E101/D101*100),"-")</f>
        <v>-</v>
      </c>
    </row>
    <row r="102" spans="1:6" s="3" customFormat="1" ht="12.75">
      <c r="A102" s="132" t="s">
        <v>2030</v>
      </c>
      <c r="B102" s="313" t="s">
        <v>2031</v>
      </c>
      <c r="C102" s="299">
        <v>91</v>
      </c>
      <c r="D102" s="94">
        <v>0</v>
      </c>
      <c r="E102" s="94">
        <v>0</v>
      </c>
      <c r="F102" s="125" t="str">
        <f>IF(D102&gt;0,IF(E102/D102&gt;=100,"&gt;&gt;100",E102/D102*100),"-")</f>
        <v>-</v>
      </c>
    </row>
    <row r="103" spans="1:6" s="3" customFormat="1" ht="12.75">
      <c r="A103" s="132" t="s">
        <v>2032</v>
      </c>
      <c r="B103" s="313" t="s">
        <v>2033</v>
      </c>
      <c r="C103" s="299">
        <v>92</v>
      </c>
      <c r="D103" s="94">
        <v>0</v>
      </c>
      <c r="E103" s="94">
        <v>0</v>
      </c>
      <c r="F103" s="125" t="str">
        <f>IF(D103&gt;0,IF(E103/D103&gt;=100,"&gt;&gt;100",E103/D103*100),"-")</f>
        <v>-</v>
      </c>
    </row>
    <row r="104" spans="1:6" s="3" customFormat="1" ht="12.75">
      <c r="A104" s="132" t="s">
        <v>2034</v>
      </c>
      <c r="B104" s="313" t="s">
        <v>2035</v>
      </c>
      <c r="C104" s="299">
        <v>93</v>
      </c>
      <c r="D104" s="94">
        <v>0</v>
      </c>
      <c r="E104" s="94">
        <v>0</v>
      </c>
      <c r="F104" s="125" t="str">
        <f>IF(D104&gt;0,IF(E104/D104&gt;=100,"&gt;&gt;100",E104/D104*100),"-")</f>
        <v>-</v>
      </c>
    </row>
    <row r="105" spans="1:6" s="3" customFormat="1" ht="12.75">
      <c r="A105" s="132" t="s">
        <v>2036</v>
      </c>
      <c r="B105" s="313" t="s">
        <v>2037</v>
      </c>
      <c r="C105" s="299">
        <v>94</v>
      </c>
      <c r="D105" s="94">
        <v>0</v>
      </c>
      <c r="E105" s="94">
        <v>0</v>
      </c>
      <c r="F105" s="125" t="str">
        <f>IF(D105&gt;0,IF(E105/D105&gt;=100,"&gt;&gt;100",E105/D105*100),"-")</f>
        <v>-</v>
      </c>
    </row>
    <row r="106" spans="1:6" s="3" customFormat="1" ht="12.75">
      <c r="A106" s="132" t="s">
        <v>2038</v>
      </c>
      <c r="B106" s="313" t="s">
        <v>2039</v>
      </c>
      <c r="C106" s="299">
        <v>95</v>
      </c>
      <c r="D106" s="94">
        <v>0</v>
      </c>
      <c r="E106" s="94">
        <v>0</v>
      </c>
      <c r="F106" s="125" t="str">
        <f>IF(D106&gt;0,IF(E106/D106&gt;=100,"&gt;&gt;100",E106/D106*100),"-")</f>
        <v>-</v>
      </c>
    </row>
    <row r="107" spans="1:6" s="3" customFormat="1" ht="12.75">
      <c r="A107" s="132" t="s">
        <v>2040</v>
      </c>
      <c r="B107" s="313" t="s">
        <v>2041</v>
      </c>
      <c r="C107" s="299">
        <v>96</v>
      </c>
      <c r="D107" s="94">
        <v>0</v>
      </c>
      <c r="E107" s="94">
        <v>0</v>
      </c>
      <c r="F107" s="125" t="str">
        <f>IF(D107&gt;0,IF(E107/D107&gt;=100,"&gt;&gt;100",E107/D107*100),"-")</f>
        <v>-</v>
      </c>
    </row>
    <row r="108" spans="1:6" s="3" customFormat="1" ht="12.75">
      <c r="A108" s="132" t="s">
        <v>2042</v>
      </c>
      <c r="B108" s="313" t="s">
        <v>2043</v>
      </c>
      <c r="C108" s="299">
        <v>97</v>
      </c>
      <c r="D108" s="94">
        <v>0</v>
      </c>
      <c r="E108" s="94">
        <v>0</v>
      </c>
      <c r="F108" s="125" t="str">
        <f>IF(D108&gt;0,IF(E108/D108&gt;=100,"&gt;&gt;100",E108/D108*100),"-")</f>
        <v>-</v>
      </c>
    </row>
    <row r="109" spans="1:6" s="3" customFormat="1" ht="12.75">
      <c r="A109" s="132" t="s">
        <v>2044</v>
      </c>
      <c r="B109" s="313" t="s">
        <v>2045</v>
      </c>
      <c r="C109" s="299">
        <v>98</v>
      </c>
      <c r="D109" s="94">
        <v>0</v>
      </c>
      <c r="E109" s="94">
        <v>0</v>
      </c>
      <c r="F109" s="125" t="str">
        <f>IF(D109&gt;0,IF(E109/D109&gt;=100,"&gt;&gt;100",E109/D109*100),"-")</f>
        <v>-</v>
      </c>
    </row>
    <row r="110" spans="1:6" s="3" customFormat="1" ht="12.75">
      <c r="A110" s="132" t="s">
        <v>2046</v>
      </c>
      <c r="B110" s="313" t="s">
        <v>2047</v>
      </c>
      <c r="C110" s="299">
        <v>99</v>
      </c>
      <c r="D110" s="94">
        <v>0</v>
      </c>
      <c r="E110" s="94">
        <v>0</v>
      </c>
      <c r="F110" s="125" t="str">
        <f>IF(D110&gt;0,IF(E110/D110&gt;=100,"&gt;&gt;100",E110/D110*100),"-")</f>
        <v>-</v>
      </c>
    </row>
    <row r="111" spans="1:6" s="3" customFormat="1" ht="12.75">
      <c r="A111" s="132"/>
      <c r="B111" s="310" t="s">
        <v>2048</v>
      </c>
      <c r="C111" s="299">
        <v>100</v>
      </c>
      <c r="D111" s="97">
        <f>SUM(D112:D121)</f>
        <v>0</v>
      </c>
      <c r="E111" s="97">
        <f>SUM(E112:E121)</f>
        <v>0</v>
      </c>
      <c r="F111" s="124" t="str">
        <f>IF(D111&gt;0,IF(E111/D111&gt;=100,"&gt;&gt;100",E111/D111*100),"-")</f>
        <v>-</v>
      </c>
    </row>
    <row r="112" spans="1:6" s="3" customFormat="1" ht="12.75">
      <c r="A112" s="132" t="s">
        <v>2049</v>
      </c>
      <c r="B112" s="313" t="s">
        <v>2050</v>
      </c>
      <c r="C112" s="299">
        <v>101</v>
      </c>
      <c r="D112" s="94">
        <v>0</v>
      </c>
      <c r="E112" s="94">
        <v>0</v>
      </c>
      <c r="F112" s="125" t="str">
        <f>IF(D112&gt;0,IF(E112/D112&gt;=100,"&gt;&gt;100",E112/D112*100),"-")</f>
        <v>-</v>
      </c>
    </row>
    <row r="113" spans="1:6" s="3" customFormat="1" ht="12.75">
      <c r="A113" s="132" t="s">
        <v>2051</v>
      </c>
      <c r="B113" s="313" t="s">
        <v>2052</v>
      </c>
      <c r="C113" s="299">
        <v>102</v>
      </c>
      <c r="D113" s="94">
        <v>0</v>
      </c>
      <c r="E113" s="94">
        <v>0</v>
      </c>
      <c r="F113" s="125" t="str">
        <f>IF(D113&gt;0,IF(E113/D113&gt;=100,"&gt;&gt;100",E113/D113*100),"-")</f>
        <v>-</v>
      </c>
    </row>
    <row r="114" spans="1:6" s="3" customFormat="1" ht="12.75">
      <c r="A114" s="132" t="s">
        <v>2053</v>
      </c>
      <c r="B114" s="313" t="s">
        <v>2054</v>
      </c>
      <c r="C114" s="299">
        <v>103</v>
      </c>
      <c r="D114" s="94">
        <v>0</v>
      </c>
      <c r="E114" s="94">
        <v>0</v>
      </c>
      <c r="F114" s="125" t="str">
        <f>IF(D114&gt;0,IF(E114/D114&gt;=100,"&gt;&gt;100",E114/D114*100),"-")</f>
        <v>-</v>
      </c>
    </row>
    <row r="115" spans="1:6" s="3" customFormat="1" ht="12.75">
      <c r="A115" s="132" t="s">
        <v>2055</v>
      </c>
      <c r="B115" s="313" t="s">
        <v>2056</v>
      </c>
      <c r="C115" s="299">
        <v>104</v>
      </c>
      <c r="D115" s="94">
        <v>0</v>
      </c>
      <c r="E115" s="94">
        <v>0</v>
      </c>
      <c r="F115" s="125" t="str">
        <f>IF(D115&gt;0,IF(E115/D115&gt;=100,"&gt;&gt;100",E115/D115*100),"-")</f>
        <v>-</v>
      </c>
    </row>
    <row r="116" spans="1:6" s="3" customFormat="1" ht="12.75">
      <c r="A116" s="132" t="s">
        <v>2057</v>
      </c>
      <c r="B116" s="313" t="s">
        <v>2058</v>
      </c>
      <c r="C116" s="299">
        <v>105</v>
      </c>
      <c r="D116" s="94">
        <v>0</v>
      </c>
      <c r="E116" s="94">
        <v>0</v>
      </c>
      <c r="F116" s="125" t="str">
        <f>IF(D116&gt;0,IF(E116/D116&gt;=100,"&gt;&gt;100",E116/D116*100),"-")</f>
        <v>-</v>
      </c>
    </row>
    <row r="117" spans="1:6" s="3" customFormat="1" ht="12.75">
      <c r="A117" s="132" t="s">
        <v>2059</v>
      </c>
      <c r="B117" s="313" t="s">
        <v>2060</v>
      </c>
      <c r="C117" s="299">
        <v>106</v>
      </c>
      <c r="D117" s="94">
        <v>0</v>
      </c>
      <c r="E117" s="94">
        <v>0</v>
      </c>
      <c r="F117" s="125" t="str">
        <f>IF(D117&gt;0,IF(E117/D117&gt;=100,"&gt;&gt;100",E117/D117*100),"-")</f>
        <v>-</v>
      </c>
    </row>
    <row r="118" spans="1:6" s="3" customFormat="1" ht="12.75">
      <c r="A118" s="132" t="s">
        <v>2061</v>
      </c>
      <c r="B118" s="313" t="s">
        <v>2062</v>
      </c>
      <c r="C118" s="299">
        <v>107</v>
      </c>
      <c r="D118" s="94">
        <v>0</v>
      </c>
      <c r="E118" s="94">
        <v>0</v>
      </c>
      <c r="F118" s="125" t="str">
        <f>IF(D118&gt;0,IF(E118/D118&gt;=100,"&gt;&gt;100",E118/D118*100),"-")</f>
        <v>-</v>
      </c>
    </row>
    <row r="119" spans="1:6" s="3" customFormat="1" ht="12.75">
      <c r="A119" s="132" t="s">
        <v>2063</v>
      </c>
      <c r="B119" s="313" t="s">
        <v>2064</v>
      </c>
      <c r="C119" s="299">
        <v>108</v>
      </c>
      <c r="D119" s="94">
        <v>0</v>
      </c>
      <c r="E119" s="94">
        <v>0</v>
      </c>
      <c r="F119" s="125" t="str">
        <f>IF(D119&gt;0,IF(E119/D119&gt;=100,"&gt;&gt;100",E119/D119*100),"-")</f>
        <v>-</v>
      </c>
    </row>
    <row r="120" spans="1:6" s="3" customFormat="1" ht="12.75">
      <c r="A120" s="132" t="s">
        <v>2065</v>
      </c>
      <c r="B120" s="313" t="s">
        <v>2066</v>
      </c>
      <c r="C120" s="299">
        <v>109</v>
      </c>
      <c r="D120" s="94">
        <v>0</v>
      </c>
      <c r="E120" s="94">
        <v>0</v>
      </c>
      <c r="F120" s="125" t="str">
        <f>IF(D120&gt;0,IF(E120/D120&gt;=100,"&gt;&gt;100",E120/D120*100),"-")</f>
        <v>-</v>
      </c>
    </row>
    <row r="121" spans="1:6" s="3" customFormat="1" ht="12.75">
      <c r="A121" s="132" t="s">
        <v>2067</v>
      </c>
      <c r="B121" s="313" t="s">
        <v>2068</v>
      </c>
      <c r="C121" s="299">
        <v>110</v>
      </c>
      <c r="D121" s="94">
        <v>0</v>
      </c>
      <c r="E121" s="94">
        <v>0</v>
      </c>
      <c r="F121" s="125" t="str">
        <f>IF(D121&gt;0,IF(E121/D121&gt;=100,"&gt;&gt;100",E121/D121*100),"-")</f>
        <v>-</v>
      </c>
    </row>
    <row r="122" spans="1:6" s="3" customFormat="1" ht="12.75">
      <c r="A122" s="132" t="s">
        <v>2069</v>
      </c>
      <c r="B122" s="313" t="s">
        <v>2070</v>
      </c>
      <c r="C122" s="299">
        <v>111</v>
      </c>
      <c r="D122" s="94">
        <v>0</v>
      </c>
      <c r="E122" s="94">
        <v>0</v>
      </c>
      <c r="F122" s="125" t="str">
        <f>IF(D122&gt;0,IF(E122/D122&gt;=100,"&gt;&gt;100",E122/D122*100),"-")</f>
        <v>-</v>
      </c>
    </row>
    <row r="123" spans="1:6" s="3" customFormat="1" ht="12.75">
      <c r="A123" s="132" t="s">
        <v>2071</v>
      </c>
      <c r="B123" s="310" t="s">
        <v>2072</v>
      </c>
      <c r="C123" s="299">
        <v>112</v>
      </c>
      <c r="D123" s="97">
        <f>D124+D131-D138</f>
        <v>0</v>
      </c>
      <c r="E123" s="97">
        <f>E124+E131-E138</f>
        <v>0</v>
      </c>
      <c r="F123" s="124" t="str">
        <f>IF(D123&gt;0,IF(E123/D123&gt;=100,"&gt;&gt;100",E123/D123*100),"-")</f>
        <v>-</v>
      </c>
    </row>
    <row r="124" spans="1:6" s="3" customFormat="1" ht="12.75">
      <c r="A124" s="132"/>
      <c r="B124" s="310" t="s">
        <v>2073</v>
      </c>
      <c r="C124" s="299">
        <v>113</v>
      </c>
      <c r="D124" s="97">
        <f>SUM(D125:D130)</f>
        <v>0</v>
      </c>
      <c r="E124" s="97">
        <f>SUM(E125:E130)</f>
        <v>0</v>
      </c>
      <c r="F124" s="124" t="str">
        <f>IF(D124&gt;0,IF(E124/D124&gt;=100,"&gt;&gt;100",E124/D124*100),"-")</f>
        <v>-</v>
      </c>
    </row>
    <row r="125" spans="1:6" s="3" customFormat="1" ht="12.75">
      <c r="A125" s="132" t="s">
        <v>2074</v>
      </c>
      <c r="B125" s="310" t="s">
        <v>2075</v>
      </c>
      <c r="C125" s="299">
        <v>114</v>
      </c>
      <c r="D125" s="94">
        <v>0</v>
      </c>
      <c r="E125" s="94">
        <v>0</v>
      </c>
      <c r="F125" s="125" t="str">
        <f>IF(D125&gt;0,IF(E125/D125&gt;=100,"&gt;&gt;100",E125/D125*100),"-")</f>
        <v>-</v>
      </c>
    </row>
    <row r="126" spans="1:6" s="3" customFormat="1" ht="12.75">
      <c r="A126" s="132" t="s">
        <v>2076</v>
      </c>
      <c r="B126" s="310" t="s">
        <v>2077</v>
      </c>
      <c r="C126" s="299">
        <v>115</v>
      </c>
      <c r="D126" s="94">
        <v>0</v>
      </c>
      <c r="E126" s="94">
        <v>0</v>
      </c>
      <c r="F126" s="125" t="str">
        <f>IF(D126&gt;0,IF(E126/D126&gt;=100,"&gt;&gt;100",E126/D126*100),"-")</f>
        <v>-</v>
      </c>
    </row>
    <row r="127" spans="1:6" s="3" customFormat="1" ht="12.75">
      <c r="A127" s="132" t="s">
        <v>2078</v>
      </c>
      <c r="B127" s="310" t="s">
        <v>2079</v>
      </c>
      <c r="C127" s="299">
        <v>116</v>
      </c>
      <c r="D127" s="94">
        <v>0</v>
      </c>
      <c r="E127" s="94">
        <v>0</v>
      </c>
      <c r="F127" s="125" t="str">
        <f>IF(D127&gt;0,IF(E127/D127&gt;=100,"&gt;&gt;100",E127/D127*100),"-")</f>
        <v>-</v>
      </c>
    </row>
    <row r="128" spans="1:6" s="3" customFormat="1" ht="12.75">
      <c r="A128" s="132" t="s">
        <v>2080</v>
      </c>
      <c r="B128" s="310" t="s">
        <v>2081</v>
      </c>
      <c r="C128" s="299">
        <v>117</v>
      </c>
      <c r="D128" s="94">
        <v>0</v>
      </c>
      <c r="E128" s="94">
        <v>0</v>
      </c>
      <c r="F128" s="125" t="str">
        <f>IF(D128&gt;0,IF(E128/D128&gt;=100,"&gt;&gt;100",E128/D128*100),"-")</f>
        <v>-</v>
      </c>
    </row>
    <row r="129" spans="1:6" s="3" customFormat="1" ht="12.75">
      <c r="A129" s="132" t="s">
        <v>2082</v>
      </c>
      <c r="B129" s="310" t="s">
        <v>2083</v>
      </c>
      <c r="C129" s="299">
        <v>118</v>
      </c>
      <c r="D129" s="94">
        <v>0</v>
      </c>
      <c r="E129" s="94">
        <v>0</v>
      </c>
      <c r="F129" s="125" t="str">
        <f>IF(D129&gt;0,IF(E129/D129&gt;=100,"&gt;&gt;100",E129/D129*100),"-")</f>
        <v>-</v>
      </c>
    </row>
    <row r="130" spans="1:6" s="3" customFormat="1" ht="12.75">
      <c r="A130" s="132" t="s">
        <v>2084</v>
      </c>
      <c r="B130" s="310" t="s">
        <v>2085</v>
      </c>
      <c r="C130" s="299">
        <v>119</v>
      </c>
      <c r="D130" s="94">
        <v>0</v>
      </c>
      <c r="E130" s="94">
        <v>0</v>
      </c>
      <c r="F130" s="125" t="str">
        <f>IF(D130&gt;0,IF(E130/D130&gt;=100,"&gt;&gt;100",E130/D130*100),"-")</f>
        <v>-</v>
      </c>
    </row>
    <row r="131" spans="1:6" s="3" customFormat="1" ht="12.75">
      <c r="A131" s="132"/>
      <c r="B131" s="310" t="s">
        <v>2086</v>
      </c>
      <c r="C131" s="299">
        <v>120</v>
      </c>
      <c r="D131" s="97">
        <f>SUM(D132:D137)</f>
        <v>0</v>
      </c>
      <c r="E131" s="97">
        <f>SUM(E132:E137)</f>
        <v>0</v>
      </c>
      <c r="F131" s="124" t="str">
        <f>IF(D131&gt;0,IF(E131/D131&gt;=100,"&gt;&gt;100",E131/D131*100),"-")</f>
        <v>-</v>
      </c>
    </row>
    <row r="132" spans="1:6" s="3" customFormat="1" ht="12.75">
      <c r="A132" s="132" t="s">
        <v>2087</v>
      </c>
      <c r="B132" s="310" t="s">
        <v>2075</v>
      </c>
      <c r="C132" s="299">
        <v>121</v>
      </c>
      <c r="D132" s="94">
        <v>0</v>
      </c>
      <c r="E132" s="94">
        <v>0</v>
      </c>
      <c r="F132" s="125" t="str">
        <f>IF(D132&gt;0,IF(E132/D132&gt;=100,"&gt;&gt;100",E132/D132*100),"-")</f>
        <v>-</v>
      </c>
    </row>
    <row r="133" spans="1:6" s="3" customFormat="1" ht="12.75">
      <c r="A133" s="132" t="s">
        <v>2088</v>
      </c>
      <c r="B133" s="310" t="s">
        <v>2077</v>
      </c>
      <c r="C133" s="299">
        <v>122</v>
      </c>
      <c r="D133" s="94">
        <v>0</v>
      </c>
      <c r="E133" s="94">
        <v>0</v>
      </c>
      <c r="F133" s="125" t="str">
        <f>IF(D133&gt;0,IF(E133/D133&gt;=100,"&gt;&gt;100",E133/D133*100),"-")</f>
        <v>-</v>
      </c>
    </row>
    <row r="134" spans="1:6" s="3" customFormat="1" ht="12.75">
      <c r="A134" s="132" t="s">
        <v>2089</v>
      </c>
      <c r="B134" s="310" t="s">
        <v>2079</v>
      </c>
      <c r="C134" s="299">
        <v>123</v>
      </c>
      <c r="D134" s="94">
        <v>0</v>
      </c>
      <c r="E134" s="94">
        <v>0</v>
      </c>
      <c r="F134" s="125" t="str">
        <f>IF(D134&gt;0,IF(E134/D134&gt;=100,"&gt;&gt;100",E134/D134*100),"-")</f>
        <v>-</v>
      </c>
    </row>
    <row r="135" spans="1:6" s="3" customFormat="1" ht="12.75">
      <c r="A135" s="132" t="s">
        <v>2090</v>
      </c>
      <c r="B135" s="310" t="s">
        <v>2081</v>
      </c>
      <c r="C135" s="299">
        <v>124</v>
      </c>
      <c r="D135" s="94">
        <v>0</v>
      </c>
      <c r="E135" s="94">
        <v>0</v>
      </c>
      <c r="F135" s="125" t="str">
        <f>IF(D135&gt;0,IF(E135/D135&gt;=100,"&gt;&gt;100",E135/D135*100),"-")</f>
        <v>-</v>
      </c>
    </row>
    <row r="136" spans="1:6" s="3" customFormat="1" ht="12.75">
      <c r="A136" s="132" t="s">
        <v>2091</v>
      </c>
      <c r="B136" s="310" t="s">
        <v>2083</v>
      </c>
      <c r="C136" s="299">
        <v>125</v>
      </c>
      <c r="D136" s="94">
        <v>0</v>
      </c>
      <c r="E136" s="94">
        <v>0</v>
      </c>
      <c r="F136" s="125" t="str">
        <f>IF(D136&gt;0,IF(E136/D136&gt;=100,"&gt;&gt;100",E136/D136*100),"-")</f>
        <v>-</v>
      </c>
    </row>
    <row r="137" spans="1:6" s="3" customFormat="1" ht="12.75">
      <c r="A137" s="132" t="s">
        <v>2092</v>
      </c>
      <c r="B137" s="310" t="s">
        <v>2085</v>
      </c>
      <c r="C137" s="299">
        <v>126</v>
      </c>
      <c r="D137" s="94">
        <v>0</v>
      </c>
      <c r="E137" s="94">
        <v>0</v>
      </c>
      <c r="F137" s="125" t="str">
        <f>IF(D137&gt;0,IF(E137/D137&gt;=100,"&gt;&gt;100",E137/D137*100),"-")</f>
        <v>-</v>
      </c>
    </row>
    <row r="138" spans="1:6" s="3" customFormat="1" ht="12.75">
      <c r="A138" s="132" t="s">
        <v>2093</v>
      </c>
      <c r="B138" s="310" t="s">
        <v>2094</v>
      </c>
      <c r="C138" s="299">
        <v>127</v>
      </c>
      <c r="D138" s="94">
        <v>0</v>
      </c>
      <c r="E138" s="94">
        <v>0</v>
      </c>
      <c r="F138" s="125" t="str">
        <f>IF(D138&gt;0,IF(E138/D138&gt;=100,"&gt;&gt;100",E138/D138*100),"-")</f>
        <v>-</v>
      </c>
    </row>
    <row r="139" spans="1:6" s="3" customFormat="1" ht="12.75">
      <c r="A139" s="132" t="s">
        <v>2095</v>
      </c>
      <c r="B139" s="310" t="s">
        <v>2096</v>
      </c>
      <c r="C139" s="299">
        <v>128</v>
      </c>
      <c r="D139" s="97">
        <f>D140+D147-D150</f>
        <v>713582</v>
      </c>
      <c r="E139" s="97">
        <f>E140+E147-E150</f>
        <v>713582</v>
      </c>
      <c r="F139" s="124">
        <f>IF(D139&gt;0,IF(E139/D139&gt;=100,"&gt;&gt;100",E139/D139*100),"-")</f>
        <v>100</v>
      </c>
    </row>
    <row r="140" spans="1:6" s="3" customFormat="1" ht="12.75">
      <c r="A140" s="132"/>
      <c r="B140" s="310" t="s">
        <v>2097</v>
      </c>
      <c r="C140" s="299">
        <v>129</v>
      </c>
      <c r="D140" s="97">
        <f>SUM(D141:D146)</f>
        <v>713582</v>
      </c>
      <c r="E140" s="97">
        <f>SUM(E141:E146)</f>
        <v>713582</v>
      </c>
      <c r="F140" s="124">
        <f t="shared" si="2" ref="F140:F203">IF(D140&gt;0,IF(E140/D140&gt;=100,"&gt;&gt;100",E140/D140*100),"-")</f>
        <v>100</v>
      </c>
    </row>
    <row r="141" spans="1:6" s="3" customFormat="1" ht="12.75">
      <c r="A141" s="132" t="s">
        <v>2098</v>
      </c>
      <c r="B141" s="310" t="s">
        <v>1258</v>
      </c>
      <c r="C141" s="299">
        <v>130</v>
      </c>
      <c r="D141" s="94">
        <v>0</v>
      </c>
      <c r="E141" s="94">
        <v>0</v>
      </c>
      <c r="F141" s="125" t="str">
        <f>IF(D141&gt;0,IF(E141/D141&gt;=100,"&gt;&gt;100",E141/D141*100),"-")</f>
        <v>-</v>
      </c>
    </row>
    <row r="142" spans="1:6" s="3" customFormat="1" ht="12.75">
      <c r="A142" s="132" t="s">
        <v>2099</v>
      </c>
      <c r="B142" s="310" t="s">
        <v>1259</v>
      </c>
      <c r="C142" s="299">
        <v>131</v>
      </c>
      <c r="D142" s="94">
        <v>0</v>
      </c>
      <c r="E142" s="94">
        <v>0</v>
      </c>
      <c r="F142" s="125" t="str">
        <f>IF(D142&gt;0,IF(E142/D142&gt;=100,"&gt;&gt;100",E142/D142*100),"-")</f>
        <v>-</v>
      </c>
    </row>
    <row r="143" spans="1:6" s="3" customFormat="1" ht="12.75">
      <c r="A143" s="132" t="s">
        <v>2100</v>
      </c>
      <c r="B143" s="313" t="s">
        <v>1260</v>
      </c>
      <c r="C143" s="299">
        <v>132</v>
      </c>
      <c r="D143" s="94">
        <v>0</v>
      </c>
      <c r="E143" s="94">
        <v>0</v>
      </c>
      <c r="F143" s="125" t="str">
        <f>IF(D143&gt;0,IF(E143/D143&gt;=100,"&gt;&gt;100",E143/D143*100),"-")</f>
        <v>-</v>
      </c>
    </row>
    <row r="144" spans="1:6" s="3" customFormat="1" ht="12.75">
      <c r="A144" s="132" t="s">
        <v>2101</v>
      </c>
      <c r="B144" s="313" t="s">
        <v>1367</v>
      </c>
      <c r="C144" s="299">
        <v>133</v>
      </c>
      <c r="D144" s="94">
        <v>413582</v>
      </c>
      <c r="E144" s="94">
        <v>413582</v>
      </c>
      <c r="F144" s="125">
        <f>IF(D144&gt;0,IF(E144/D144&gt;=100,"&gt;&gt;100",E144/D144*100),"-")</f>
        <v>100</v>
      </c>
    </row>
    <row r="145" spans="1:6" s="3" customFormat="1" ht="12.75">
      <c r="A145" s="132" t="s">
        <v>2102</v>
      </c>
      <c r="B145" s="314" t="s">
        <v>1369</v>
      </c>
      <c r="C145" s="299">
        <v>134</v>
      </c>
      <c r="D145" s="94">
        <v>0</v>
      </c>
      <c r="E145" s="94">
        <v>0</v>
      </c>
      <c r="F145" s="125" t="str">
        <f>IF(D145&gt;0,IF(E145/D145&gt;=100,"&gt;&gt;100",E145/D145*100),"-")</f>
        <v>-</v>
      </c>
    </row>
    <row r="146" spans="1:6" s="3" customFormat="1" ht="12.75">
      <c r="A146" s="132" t="s">
        <v>2103</v>
      </c>
      <c r="B146" s="313" t="s">
        <v>1372</v>
      </c>
      <c r="C146" s="299">
        <v>135</v>
      </c>
      <c r="D146" s="94">
        <v>300000</v>
      </c>
      <c r="E146" s="94">
        <v>300000</v>
      </c>
      <c r="F146" s="125">
        <f>IF(D146&gt;0,IF(E146/D146&gt;=100,"&gt;&gt;100",E146/D146*100),"-")</f>
        <v>100</v>
      </c>
    </row>
    <row r="147" spans="1:6" s="3" customFormat="1" ht="12.75">
      <c r="A147" s="132"/>
      <c r="B147" s="310" t="s">
        <v>2104</v>
      </c>
      <c r="C147" s="299">
        <v>136</v>
      </c>
      <c r="D147" s="97">
        <f>SUM(D148:D149)</f>
        <v>0</v>
      </c>
      <c r="E147" s="97">
        <f>SUM(E148:E149)</f>
        <v>0</v>
      </c>
      <c r="F147" s="124" t="str">
        <f>IF(D147&gt;0,IF(E147/D147&gt;=100,"&gt;&gt;100",E147/D147*100),"-")</f>
        <v>-</v>
      </c>
    </row>
    <row r="148" spans="1:6" s="3" customFormat="1" ht="12.75">
      <c r="A148" s="132" t="s">
        <v>2105</v>
      </c>
      <c r="B148" s="310" t="s">
        <v>1370</v>
      </c>
      <c r="C148" s="299">
        <v>137</v>
      </c>
      <c r="D148" s="94">
        <v>0</v>
      </c>
      <c r="E148" s="94">
        <v>0</v>
      </c>
      <c r="F148" s="125" t="str">
        <f>IF(D148&gt;0,IF(E148/D148&gt;=100,"&gt;&gt;100",E148/D148*100),"-")</f>
        <v>-</v>
      </c>
    </row>
    <row r="149" spans="1:6" s="3" customFormat="1" ht="12.75">
      <c r="A149" s="132" t="s">
        <v>2106</v>
      </c>
      <c r="B149" s="310" t="s">
        <v>1267</v>
      </c>
      <c r="C149" s="299">
        <v>138</v>
      </c>
      <c r="D149" s="94">
        <v>0</v>
      </c>
      <c r="E149" s="94">
        <v>0</v>
      </c>
      <c r="F149" s="125" t="str">
        <f>IF(D149&gt;0,IF(E149/D149&gt;=100,"&gt;&gt;100",E149/D149*100),"-")</f>
        <v>-</v>
      </c>
    </row>
    <row r="150" spans="1:6" s="3" customFormat="1" ht="12.75">
      <c r="A150" s="132" t="s">
        <v>2107</v>
      </c>
      <c r="B150" s="310" t="s">
        <v>2108</v>
      </c>
      <c r="C150" s="299">
        <v>139</v>
      </c>
      <c r="D150" s="94">
        <v>0</v>
      </c>
      <c r="E150" s="94">
        <v>0</v>
      </c>
      <c r="F150" s="125" t="str">
        <f>IF(D150&gt;0,IF(E150/D150&gt;=100,"&gt;&gt;100",E150/D150*100),"-")</f>
        <v>-</v>
      </c>
    </row>
    <row r="151" spans="1:6" s="3" customFormat="1" ht="12.75">
      <c r="A151" s="132" t="s">
        <v>2109</v>
      </c>
      <c r="B151" s="310" t="s">
        <v>2110</v>
      </c>
      <c r="C151" s="299">
        <v>140</v>
      </c>
      <c r="D151" s="97">
        <f>SUM(D152:D154)+SUM(D162:D166)-D167</f>
        <v>18605340</v>
      </c>
      <c r="E151" s="97">
        <f>SUM(E152:E154)+SUM(E162:E166)-E167</f>
        <v>18007518</v>
      </c>
      <c r="F151" s="124">
        <f>IF(D151&gt;0,IF(E151/D151&gt;=100,"&gt;&gt;100",E151/D151*100),"-")</f>
        <v>96.786825717777802</v>
      </c>
    </row>
    <row r="152" spans="1:6" s="3" customFormat="1" ht="12.75">
      <c r="A152" s="268" t="s">
        <v>2111</v>
      </c>
      <c r="B152" s="310" t="s">
        <v>2112</v>
      </c>
      <c r="C152" s="299">
        <v>141</v>
      </c>
      <c r="D152" s="94">
        <v>148046</v>
      </c>
      <c r="E152" s="94">
        <v>332302</v>
      </c>
      <c r="F152" s="125">
        <f>IF(D152&gt;0,IF(E152/D152&gt;=100,"&gt;&gt;100",E152/D152*100),"-")</f>
        <v>224.4586142145009</v>
      </c>
    </row>
    <row r="153" spans="1:6" s="3" customFormat="1" ht="12.75">
      <c r="A153" s="268" t="s">
        <v>2113</v>
      </c>
      <c r="B153" s="313" t="s">
        <v>2114</v>
      </c>
      <c r="C153" s="299">
        <v>142</v>
      </c>
      <c r="D153" s="94">
        <v>0</v>
      </c>
      <c r="E153" s="94">
        <v>0</v>
      </c>
      <c r="F153" s="125" t="str">
        <f>IF(D153&gt;0,IF(E153/D153&gt;=100,"&gt;&gt;100",E153/D153*100),"-")</f>
        <v>-</v>
      </c>
    </row>
    <row r="154" spans="1:6" s="3" customFormat="1" ht="24">
      <c r="A154" s="268" t="s">
        <v>2115</v>
      </c>
      <c r="B154" s="313" t="s">
        <v>2116</v>
      </c>
      <c r="C154" s="299">
        <v>143</v>
      </c>
      <c r="D154" s="97">
        <f>SUM(D155:D161)</f>
        <v>0</v>
      </c>
      <c r="E154" s="97">
        <f>SUM(E155:E161)</f>
        <v>0</v>
      </c>
      <c r="F154" s="124" t="str">
        <f>IF(D154&gt;0,IF(E154/D154&gt;=100,"&gt;&gt;100",E154/D154*100),"-")</f>
        <v>-</v>
      </c>
    </row>
    <row r="155" spans="1:6" s="3" customFormat="1" ht="12.75">
      <c r="A155" s="268" t="s">
        <v>2117</v>
      </c>
      <c r="B155" s="313" t="s">
        <v>2118</v>
      </c>
      <c r="C155" s="299">
        <v>144</v>
      </c>
      <c r="D155" s="94">
        <v>0</v>
      </c>
      <c r="E155" s="94">
        <v>0</v>
      </c>
      <c r="F155" s="125" t="str">
        <f>IF(D155&gt;0,IF(E155/D155&gt;=100,"&gt;&gt;100",E155/D155*100),"-")</f>
        <v>-</v>
      </c>
    </row>
    <row r="156" spans="1:6" s="3" customFormat="1" ht="12.75">
      <c r="A156" s="268" t="s">
        <v>2119</v>
      </c>
      <c r="B156" s="313" t="s">
        <v>2120</v>
      </c>
      <c r="C156" s="299">
        <v>145</v>
      </c>
      <c r="D156" s="94">
        <v>0</v>
      </c>
      <c r="E156" s="94">
        <v>0</v>
      </c>
      <c r="F156" s="125" t="str">
        <f>IF(D156&gt;0,IF(E156/D156&gt;=100,"&gt;&gt;100",E156/D156*100),"-")</f>
        <v>-</v>
      </c>
    </row>
    <row r="157" spans="1:6" s="3" customFormat="1" ht="12.75">
      <c r="A157" s="268" t="s">
        <v>2121</v>
      </c>
      <c r="B157" s="313" t="s">
        <v>2122</v>
      </c>
      <c r="C157" s="299">
        <v>146</v>
      </c>
      <c r="D157" s="94">
        <v>0</v>
      </c>
      <c r="E157" s="94">
        <v>0</v>
      </c>
      <c r="F157" s="125" t="str">
        <f>IF(D157&gt;0,IF(E157/D157&gt;=100,"&gt;&gt;100",E157/D157*100),"-")</f>
        <v>-</v>
      </c>
    </row>
    <row r="158" spans="1:6" s="3" customFormat="1" ht="12.75">
      <c r="A158" s="268" t="s">
        <v>2123</v>
      </c>
      <c r="B158" s="313" t="s">
        <v>2124</v>
      </c>
      <c r="C158" s="299">
        <v>147</v>
      </c>
      <c r="D158" s="94">
        <v>0</v>
      </c>
      <c r="E158" s="94">
        <v>0</v>
      </c>
      <c r="F158" s="125" t="str">
        <f>IF(D158&gt;0,IF(E158/D158&gt;=100,"&gt;&gt;100",E158/D158*100),"-")</f>
        <v>-</v>
      </c>
    </row>
    <row r="159" spans="1:6" s="3" customFormat="1" ht="12.75">
      <c r="A159" s="268" t="s">
        <v>2125</v>
      </c>
      <c r="B159" s="313" t="s">
        <v>2126</v>
      </c>
      <c r="C159" s="299">
        <v>148</v>
      </c>
      <c r="D159" s="94">
        <v>0</v>
      </c>
      <c r="E159" s="94">
        <v>0</v>
      </c>
      <c r="F159" s="125" t="str">
        <f>IF(D159&gt;0,IF(E159/D159&gt;=100,"&gt;&gt;100",E159/D159*100),"-")</f>
        <v>-</v>
      </c>
    </row>
    <row r="160" spans="1:6" s="3" customFormat="1" ht="12.75">
      <c r="A160" s="268" t="s">
        <v>2127</v>
      </c>
      <c r="B160" s="313" t="s">
        <v>2128</v>
      </c>
      <c r="C160" s="299">
        <v>149</v>
      </c>
      <c r="D160" s="94">
        <v>0</v>
      </c>
      <c r="E160" s="94">
        <v>0</v>
      </c>
      <c r="F160" s="125" t="str">
        <f>IF(D160&gt;0,IF(E160/D160&gt;=100,"&gt;&gt;100",E160/D160*100),"-")</f>
        <v>-</v>
      </c>
    </row>
    <row r="161" spans="1:6" s="3" customFormat="1" ht="12.75">
      <c r="A161" s="268" t="s">
        <v>2129</v>
      </c>
      <c r="B161" s="313" t="s">
        <v>2130</v>
      </c>
      <c r="C161" s="299">
        <v>150</v>
      </c>
      <c r="D161" s="94">
        <v>0</v>
      </c>
      <c r="E161" s="94">
        <v>0</v>
      </c>
      <c r="F161" s="125" t="str">
        <f>IF(D161&gt;0,IF(E161/D161&gt;=100,"&gt;&gt;100",E161/D161*100),"-")</f>
        <v>-</v>
      </c>
    </row>
    <row r="162" spans="1:6" s="3" customFormat="1" ht="12.75">
      <c r="A162" s="268" t="s">
        <v>2131</v>
      </c>
      <c r="B162" s="313" t="s">
        <v>2132</v>
      </c>
      <c r="C162" s="299">
        <v>151</v>
      </c>
      <c r="D162" s="94">
        <v>1317525</v>
      </c>
      <c r="E162" s="94">
        <v>1255212</v>
      </c>
      <c r="F162" s="125">
        <f>IF(D162&gt;0,IF(E162/D162&gt;=100,"&gt;&gt;100",E162/D162*100),"-")</f>
        <v>95.270450276085839</v>
      </c>
    </row>
    <row r="163" spans="1:6" s="3" customFormat="1" ht="12.75">
      <c r="A163" s="268" t="s">
        <v>2133</v>
      </c>
      <c r="B163" s="314" t="s">
        <v>2134</v>
      </c>
      <c r="C163" s="299">
        <v>152</v>
      </c>
      <c r="D163" s="94">
        <v>17139769</v>
      </c>
      <c r="E163" s="94">
        <v>16420004</v>
      </c>
      <c r="F163" s="125">
        <f>IF(D163&gt;0,IF(E163/D163&gt;=100,"&gt;&gt;100",E163/D163*100),"-")</f>
        <v>95.800614349003183</v>
      </c>
    </row>
    <row r="164" spans="1:6" s="3" customFormat="1" ht="12.75">
      <c r="A164" s="268" t="s">
        <v>2135</v>
      </c>
      <c r="B164" s="313" t="s">
        <v>2136</v>
      </c>
      <c r="C164" s="299">
        <v>153</v>
      </c>
      <c r="D164" s="94">
        <v>0</v>
      </c>
      <c r="E164" s="94">
        <v>0</v>
      </c>
      <c r="F164" s="125" t="str">
        <f>IF(D164&gt;0,IF(E164/D164&gt;=100,"&gt;&gt;100",E164/D164*100),"-")</f>
        <v>-</v>
      </c>
    </row>
    <row r="165" spans="1:6" s="3" customFormat="1" ht="12.75">
      <c r="A165" s="132" t="s">
        <v>2137</v>
      </c>
      <c r="B165" s="313" t="s">
        <v>2138</v>
      </c>
      <c r="C165" s="299">
        <v>154</v>
      </c>
      <c r="D165" s="94">
        <v>0</v>
      </c>
      <c r="E165" s="94">
        <v>0</v>
      </c>
      <c r="F165" s="125" t="str">
        <f>IF(D165&gt;0,IF(E165/D165&gt;=100,"&gt;&gt;100",E165/D165*100),"-")</f>
        <v>-</v>
      </c>
    </row>
    <row r="166" spans="1:6" s="3" customFormat="1" ht="12.75">
      <c r="A166" s="132" t="s">
        <v>2139</v>
      </c>
      <c r="B166" s="313" t="s">
        <v>2140</v>
      </c>
      <c r="C166" s="299">
        <v>155</v>
      </c>
      <c r="D166" s="94">
        <v>0</v>
      </c>
      <c r="E166" s="94">
        <v>0</v>
      </c>
      <c r="F166" s="125" t="str">
        <f>IF(D166&gt;0,IF(E166/D166&gt;=100,"&gt;&gt;100",E166/D166*100),"-")</f>
        <v>-</v>
      </c>
    </row>
    <row r="167" spans="1:6" s="3" customFormat="1" ht="12.75">
      <c r="A167" s="132" t="s">
        <v>2141</v>
      </c>
      <c r="B167" s="313" t="s">
        <v>2142</v>
      </c>
      <c r="C167" s="299">
        <v>156</v>
      </c>
      <c r="D167" s="94">
        <v>0</v>
      </c>
      <c r="E167" s="94">
        <v>0</v>
      </c>
      <c r="F167" s="125" t="str">
        <f>IF(D167&gt;0,IF(E167/D167&gt;=100,"&gt;&gt;100",E167/D167*100),"-")</f>
        <v>-</v>
      </c>
    </row>
    <row r="168" spans="1:6" s="3" customFormat="1" ht="12.75">
      <c r="A168" s="132" t="s">
        <v>2143</v>
      </c>
      <c r="B168" s="313" t="s">
        <v>2144</v>
      </c>
      <c r="C168" s="299">
        <v>157</v>
      </c>
      <c r="D168" s="94">
        <v>16213143</v>
      </c>
      <c r="E168" s="94">
        <v>13320071</v>
      </c>
      <c r="F168" s="125">
        <f>IF(D168&gt;0,IF(E168/D168&gt;=100,"&gt;&gt;100",E168/D168*100),"-")</f>
        <v>82.156007629119159</v>
      </c>
    </row>
    <row r="169" spans="1:6" s="3" customFormat="1" ht="12.75">
      <c r="A169" s="132" t="s">
        <v>1429</v>
      </c>
      <c r="B169" s="310" t="s">
        <v>2145</v>
      </c>
      <c r="C169" s="299">
        <v>158</v>
      </c>
      <c r="D169" s="97">
        <f>SUM(D170:D172)</f>
        <v>0</v>
      </c>
      <c r="E169" s="97">
        <f>SUM(E170:E172)</f>
        <v>0</v>
      </c>
      <c r="F169" s="124" t="str">
        <f>IF(D169&gt;0,IF(E169/D169&gt;=100,"&gt;&gt;100",E169/D169*100),"-")</f>
        <v>-</v>
      </c>
    </row>
    <row r="170" spans="1:6" s="3" customFormat="1" ht="12.75">
      <c r="A170" s="268" t="s">
        <v>2146</v>
      </c>
      <c r="B170" s="310" t="s">
        <v>2147</v>
      </c>
      <c r="C170" s="299">
        <v>159</v>
      </c>
      <c r="D170" s="94">
        <v>0</v>
      </c>
      <c r="E170" s="94">
        <v>0</v>
      </c>
      <c r="F170" s="125" t="str">
        <f>IF(D170&gt;0,IF(E170/D170&gt;=100,"&gt;&gt;100",E170/D170*100),"-")</f>
        <v>-</v>
      </c>
    </row>
    <row r="171" spans="1:6" s="3" customFormat="1" ht="12.75">
      <c r="A171" s="268" t="s">
        <v>2148</v>
      </c>
      <c r="B171" s="310" t="s">
        <v>2149</v>
      </c>
      <c r="C171" s="299">
        <v>160</v>
      </c>
      <c r="D171" s="94">
        <v>0</v>
      </c>
      <c r="E171" s="94">
        <v>0</v>
      </c>
      <c r="F171" s="125" t="str">
        <f>IF(D171&gt;0,IF(E171/D171&gt;=100,"&gt;&gt;100",E171/D171*100),"-")</f>
        <v>-</v>
      </c>
    </row>
    <row r="172" spans="1:6" s="3" customFormat="1" ht="12.75">
      <c r="A172" s="268" t="s">
        <v>2150</v>
      </c>
      <c r="B172" s="310" t="s">
        <v>2151</v>
      </c>
      <c r="C172" s="299">
        <v>161</v>
      </c>
      <c r="D172" s="94">
        <v>0</v>
      </c>
      <c r="E172" s="94">
        <v>0</v>
      </c>
      <c r="F172" s="125" t="str">
        <f>IF(D172&gt;0,IF(E172/D172&gt;=100,"&gt;&gt;100",E172/D172*100),"-")</f>
        <v>-</v>
      </c>
    </row>
    <row r="173" spans="1:6" s="3" customFormat="1" ht="12.75">
      <c r="A173" s="268"/>
      <c r="B173" s="310" t="s">
        <v>2152</v>
      </c>
      <c r="C173" s="299">
        <v>162</v>
      </c>
      <c r="D173" s="97">
        <f>D174+D234</f>
        <v>551520348</v>
      </c>
      <c r="E173" s="97">
        <f>E174+E234</f>
        <v>539643833</v>
      </c>
      <c r="F173" s="124">
        <f>IF(D173&gt;0,IF(E173/D173&gt;=100,"&gt;&gt;100",E173/D173*100),"-")</f>
        <v>97.846586251428747</v>
      </c>
    </row>
    <row r="174" spans="1:6" s="3" customFormat="1" ht="12.75">
      <c r="A174" s="268" t="s">
        <v>2153</v>
      </c>
      <c r="B174" s="310" t="s">
        <v>2154</v>
      </c>
      <c r="C174" s="299">
        <v>163</v>
      </c>
      <c r="D174" s="97">
        <f>D175+D186+D187+D203+D231</f>
        <v>26999784</v>
      </c>
      <c r="E174" s="97">
        <f>E175+E186+E187+E203+E231</f>
        <v>21955401</v>
      </c>
      <c r="F174" s="124">
        <f>IF(D174&gt;0,IF(E174/D174&gt;=100,"&gt;&gt;100",E174/D174*100),"-")</f>
        <v>81.316950535604278</v>
      </c>
    </row>
    <row r="175" spans="1:6" s="3" customFormat="1" ht="12.75">
      <c r="A175" s="268" t="s">
        <v>2155</v>
      </c>
      <c r="B175" s="310" t="s">
        <v>2156</v>
      </c>
      <c r="C175" s="299">
        <v>164</v>
      </c>
      <c r="D175" s="97">
        <f>SUM(D176:D178)+SUM(D182:D185)</f>
        <v>2071172</v>
      </c>
      <c r="E175" s="97">
        <f>SUM(E176:E178)+SUM(E182:E185)</f>
        <v>2897785</v>
      </c>
      <c r="F175" s="124">
        <f>IF(D175&gt;0,IF(E175/D175&gt;=100,"&gt;&gt;100",E175/D175*100),"-")</f>
        <v>139.91039855695229</v>
      </c>
    </row>
    <row r="176" spans="1:6" s="3" customFormat="1" ht="12.75">
      <c r="A176" s="268" t="s">
        <v>2157</v>
      </c>
      <c r="B176" s="310" t="s">
        <v>2158</v>
      </c>
      <c r="C176" s="299">
        <v>165</v>
      </c>
      <c r="D176" s="94">
        <v>0</v>
      </c>
      <c r="E176" s="94">
        <v>0</v>
      </c>
      <c r="F176" s="125" t="str">
        <f>IF(D176&gt;0,IF(E176/D176&gt;=100,"&gt;&gt;100",E176/D176*100),"-")</f>
        <v>-</v>
      </c>
    </row>
    <row r="177" spans="1:6" s="3" customFormat="1" ht="12.75">
      <c r="A177" s="268" t="s">
        <v>2159</v>
      </c>
      <c r="B177" s="310" t="s">
        <v>2160</v>
      </c>
      <c r="C177" s="299">
        <v>166</v>
      </c>
      <c r="D177" s="94">
        <v>672217</v>
      </c>
      <c r="E177" s="94">
        <v>1337020</v>
      </c>
      <c r="F177" s="125">
        <f>IF(D177&gt;0,IF(E177/D177&gt;=100,"&gt;&gt;100",E177/D177*100),"-")</f>
        <v>198.89708234097026</v>
      </c>
    </row>
    <row r="178" spans="1:6" s="3" customFormat="1" ht="12.75">
      <c r="A178" s="268" t="s">
        <v>2161</v>
      </c>
      <c r="B178" s="313" t="s">
        <v>2162</v>
      </c>
      <c r="C178" s="299">
        <v>167</v>
      </c>
      <c r="D178" s="97">
        <f>SUM(D179:D181)</f>
        <v>85473</v>
      </c>
      <c r="E178" s="97">
        <f>SUM(E179:E181)</f>
        <v>51634</v>
      </c>
      <c r="F178" s="124">
        <f>IF(D178&gt;0,IF(E178/D178&gt;=100,"&gt;&gt;100",E178/D178*100),"-")</f>
        <v>60.409720028547028</v>
      </c>
    </row>
    <row r="179" spans="1:6" s="3" customFormat="1" ht="12.75">
      <c r="A179" s="268" t="s">
        <v>2163</v>
      </c>
      <c r="B179" s="310" t="s">
        <v>2164</v>
      </c>
      <c r="C179" s="299">
        <v>168</v>
      </c>
      <c r="D179" s="94">
        <v>0</v>
      </c>
      <c r="E179" s="94">
        <v>0</v>
      </c>
      <c r="F179" s="125" t="str">
        <f>IF(D179&gt;0,IF(E179/D179&gt;=100,"&gt;&gt;100",E179/D179*100),"-")</f>
        <v>-</v>
      </c>
    </row>
    <row r="180" spans="1:6" s="3" customFormat="1" ht="12.75">
      <c r="A180" s="268" t="s">
        <v>2165</v>
      </c>
      <c r="B180" s="310" t="s">
        <v>2166</v>
      </c>
      <c r="C180" s="299">
        <v>169</v>
      </c>
      <c r="D180" s="94">
        <v>0</v>
      </c>
      <c r="E180" s="94">
        <v>0</v>
      </c>
      <c r="F180" s="125" t="str">
        <f>IF(D180&gt;0,IF(E180/D180&gt;=100,"&gt;&gt;100",E180/D180*100),"-")</f>
        <v>-</v>
      </c>
    </row>
    <row r="181" spans="1:6" s="3" customFormat="1" ht="12.75">
      <c r="A181" s="268" t="s">
        <v>2167</v>
      </c>
      <c r="B181" s="310" t="s">
        <v>2168</v>
      </c>
      <c r="C181" s="299">
        <v>170</v>
      </c>
      <c r="D181" s="94">
        <v>85473</v>
      </c>
      <c r="E181" s="94">
        <v>51634</v>
      </c>
      <c r="F181" s="125">
        <f>IF(D181&gt;0,IF(E181/D181&gt;=100,"&gt;&gt;100",E181/D181*100),"-")</f>
        <v>60.409720028547028</v>
      </c>
    </row>
    <row r="182" spans="1:6" s="3" customFormat="1" ht="12.75">
      <c r="A182" s="268" t="s">
        <v>2169</v>
      </c>
      <c r="B182" s="313" t="s">
        <v>2170</v>
      </c>
      <c r="C182" s="299">
        <v>171</v>
      </c>
      <c r="D182" s="94">
        <v>59833</v>
      </c>
      <c r="E182" s="94">
        <v>85218</v>
      </c>
      <c r="F182" s="125">
        <f>IF(D182&gt;0,IF(E182/D182&gt;=100,"&gt;&gt;100",E182/D182*100),"-")</f>
        <v>142.42642020289807</v>
      </c>
    </row>
    <row r="183" spans="1:6" s="3" customFormat="1" ht="12.75">
      <c r="A183" s="268" t="s">
        <v>2171</v>
      </c>
      <c r="B183" s="313" t="s">
        <v>2172</v>
      </c>
      <c r="C183" s="299">
        <v>172</v>
      </c>
      <c r="D183" s="94">
        <v>85334</v>
      </c>
      <c r="E183" s="94">
        <v>209951</v>
      </c>
      <c r="F183" s="125">
        <f>IF(D183&gt;0,IF(E183/D183&gt;=100,"&gt;&gt;100",E183/D183*100),"-")</f>
        <v>246.03440598120326</v>
      </c>
    </row>
    <row r="184" spans="1:6" s="3" customFormat="1" ht="12.75">
      <c r="A184" s="268" t="s">
        <v>2173</v>
      </c>
      <c r="B184" s="313" t="s">
        <v>2174</v>
      </c>
      <c r="C184" s="299">
        <v>173</v>
      </c>
      <c r="D184" s="94">
        <v>52639</v>
      </c>
      <c r="E184" s="94">
        <v>22209</v>
      </c>
      <c r="F184" s="125">
        <f>IF(D184&gt;0,IF(E184/D184&gt;=100,"&gt;&gt;100",E184/D184*100),"-")</f>
        <v>42.191151047702277</v>
      </c>
    </row>
    <row r="185" spans="1:6" s="3" customFormat="1" ht="12.75">
      <c r="A185" s="268" t="s">
        <v>2175</v>
      </c>
      <c r="B185" s="313" t="s">
        <v>2176</v>
      </c>
      <c r="C185" s="299">
        <v>174</v>
      </c>
      <c r="D185" s="94">
        <v>1115676</v>
      </c>
      <c r="E185" s="94">
        <v>1191753</v>
      </c>
      <c r="F185" s="125">
        <f>IF(D185&gt;0,IF(E185/D185&gt;=100,"&gt;&gt;100",E185/D185*100),"-")</f>
        <v>106.81891516892001</v>
      </c>
    </row>
    <row r="186" spans="1:6" s="3" customFormat="1" ht="12.75">
      <c r="A186" s="268" t="s">
        <v>2177</v>
      </c>
      <c r="B186" s="310" t="s">
        <v>2178</v>
      </c>
      <c r="C186" s="299">
        <v>175</v>
      </c>
      <c r="D186" s="94">
        <v>2410456</v>
      </c>
      <c r="E186" s="94">
        <v>2091528</v>
      </c>
      <c r="F186" s="125">
        <f>IF(D186&gt;0,IF(E186/D186&gt;=100,"&gt;&gt;100",E186/D186*100),"-")</f>
        <v>86.768976492414723</v>
      </c>
    </row>
    <row r="187" spans="1:6" s="3" customFormat="1" ht="12.75">
      <c r="A187" s="132" t="s">
        <v>2179</v>
      </c>
      <c r="B187" s="310" t="s">
        <v>2180</v>
      </c>
      <c r="C187" s="299">
        <v>176</v>
      </c>
      <c r="D187" s="97">
        <f>D188+D195-D202</f>
        <v>0</v>
      </c>
      <c r="E187" s="97">
        <f>E188+E195-E202</f>
        <v>0</v>
      </c>
      <c r="F187" s="124" t="str">
        <f>IF(D187&gt;0,IF(E187/D187&gt;=100,"&gt;&gt;100",E187/D187*100),"-")</f>
        <v>-</v>
      </c>
    </row>
    <row r="188" spans="1:6" s="3" customFormat="1" ht="12.75">
      <c r="A188" s="132"/>
      <c r="B188" s="310" t="s">
        <v>2181</v>
      </c>
      <c r="C188" s="299">
        <v>177</v>
      </c>
      <c r="D188" s="97">
        <f>SUM(D189:D194)</f>
        <v>0</v>
      </c>
      <c r="E188" s="97">
        <f>SUM(E189:E194)</f>
        <v>0</v>
      </c>
      <c r="F188" s="124" t="str">
        <f>IF(D188&gt;0,IF(E188/D188&gt;=100,"&gt;&gt;100",E188/D188*100),"-")</f>
        <v>-</v>
      </c>
    </row>
    <row r="189" spans="1:6" s="3" customFormat="1" ht="12.75">
      <c r="A189" s="132" t="s">
        <v>2182</v>
      </c>
      <c r="B189" s="310" t="s">
        <v>2183</v>
      </c>
      <c r="C189" s="299">
        <v>178</v>
      </c>
      <c r="D189" s="94">
        <v>0</v>
      </c>
      <c r="E189" s="94">
        <v>0</v>
      </c>
      <c r="F189" s="125" t="str">
        <f>IF(D189&gt;0,IF(E189/D189&gt;=100,"&gt;&gt;100",E189/D189*100),"-")</f>
        <v>-</v>
      </c>
    </row>
    <row r="190" spans="1:6" s="3" customFormat="1" ht="12.75">
      <c r="A190" s="132" t="s">
        <v>2184</v>
      </c>
      <c r="B190" s="310" t="s">
        <v>2185</v>
      </c>
      <c r="C190" s="299">
        <v>179</v>
      </c>
      <c r="D190" s="94">
        <v>0</v>
      </c>
      <c r="E190" s="94">
        <v>0</v>
      </c>
      <c r="F190" s="125" t="str">
        <f>IF(D190&gt;0,IF(E190/D190&gt;=100,"&gt;&gt;100",E190/D190*100),"-")</f>
        <v>-</v>
      </c>
    </row>
    <row r="191" spans="1:6" s="3" customFormat="1" ht="12.75">
      <c r="A191" s="132" t="s">
        <v>2186</v>
      </c>
      <c r="B191" s="310" t="s">
        <v>2187</v>
      </c>
      <c r="C191" s="299">
        <v>180</v>
      </c>
      <c r="D191" s="94">
        <v>0</v>
      </c>
      <c r="E191" s="94">
        <v>0</v>
      </c>
      <c r="F191" s="125" t="str">
        <f>IF(D191&gt;0,IF(E191/D191&gt;=100,"&gt;&gt;100",E191/D191*100),"-")</f>
        <v>-</v>
      </c>
    </row>
    <row r="192" spans="1:6" s="3" customFormat="1" ht="12.75">
      <c r="A192" s="132" t="s">
        <v>2188</v>
      </c>
      <c r="B192" s="310" t="s">
        <v>2189</v>
      </c>
      <c r="C192" s="299">
        <v>181</v>
      </c>
      <c r="D192" s="94">
        <v>0</v>
      </c>
      <c r="E192" s="94">
        <v>0</v>
      </c>
      <c r="F192" s="125" t="str">
        <f>IF(D192&gt;0,IF(E192/D192&gt;=100,"&gt;&gt;100",E192/D192*100),"-")</f>
        <v>-</v>
      </c>
    </row>
    <row r="193" spans="1:6" s="3" customFormat="1" ht="12.75">
      <c r="A193" s="132" t="s">
        <v>2190</v>
      </c>
      <c r="B193" s="310" t="s">
        <v>2191</v>
      </c>
      <c r="C193" s="299">
        <v>182</v>
      </c>
      <c r="D193" s="94">
        <v>0</v>
      </c>
      <c r="E193" s="94">
        <v>0</v>
      </c>
      <c r="F193" s="125" t="str">
        <f>IF(D193&gt;0,IF(E193/D193&gt;=100,"&gt;&gt;100",E193/D193*100),"-")</f>
        <v>-</v>
      </c>
    </row>
    <row r="194" spans="1:6" s="3" customFormat="1" ht="12.75">
      <c r="A194" s="132" t="s">
        <v>2192</v>
      </c>
      <c r="B194" s="310" t="s">
        <v>2193</v>
      </c>
      <c r="C194" s="299">
        <v>183</v>
      </c>
      <c r="D194" s="94">
        <v>0</v>
      </c>
      <c r="E194" s="94">
        <v>0</v>
      </c>
      <c r="F194" s="125" t="str">
        <f>IF(D194&gt;0,IF(E194/D194&gt;=100,"&gt;&gt;100",E194/D194*100),"-")</f>
        <v>-</v>
      </c>
    </row>
    <row r="195" spans="1:6" s="3" customFormat="1" ht="12.75">
      <c r="A195" s="132"/>
      <c r="B195" s="310" t="s">
        <v>2194</v>
      </c>
      <c r="C195" s="299">
        <v>184</v>
      </c>
      <c r="D195" s="97">
        <f>SUM(D196:D201)</f>
        <v>0</v>
      </c>
      <c r="E195" s="97">
        <f>SUM(E196:E201)</f>
        <v>0</v>
      </c>
      <c r="F195" s="124" t="str">
        <f>IF(D195&gt;0,IF(E195/D195&gt;=100,"&gt;&gt;100",E195/D195*100),"-")</f>
        <v>-</v>
      </c>
    </row>
    <row r="196" spans="1:6" s="3" customFormat="1" ht="12.75">
      <c r="A196" s="132" t="s">
        <v>2195</v>
      </c>
      <c r="B196" s="310" t="s">
        <v>2183</v>
      </c>
      <c r="C196" s="299">
        <v>185</v>
      </c>
      <c r="D196" s="94">
        <v>0</v>
      </c>
      <c r="E196" s="94">
        <v>0</v>
      </c>
      <c r="F196" s="125" t="str">
        <f>IF(D196&gt;0,IF(E196/D196&gt;=100,"&gt;&gt;100",E196/D196*100),"-")</f>
        <v>-</v>
      </c>
    </row>
    <row r="197" spans="1:6" s="3" customFormat="1" ht="12.75">
      <c r="A197" s="132" t="s">
        <v>2196</v>
      </c>
      <c r="B197" s="313" t="s">
        <v>2185</v>
      </c>
      <c r="C197" s="299">
        <v>186</v>
      </c>
      <c r="D197" s="94">
        <v>0</v>
      </c>
      <c r="E197" s="94">
        <v>0</v>
      </c>
      <c r="F197" s="125" t="str">
        <f>IF(D197&gt;0,IF(E197/D197&gt;=100,"&gt;&gt;100",E197/D197*100),"-")</f>
        <v>-</v>
      </c>
    </row>
    <row r="198" spans="1:6" s="3" customFormat="1" ht="12.75">
      <c r="A198" s="132" t="s">
        <v>2197</v>
      </c>
      <c r="B198" s="313" t="s">
        <v>2187</v>
      </c>
      <c r="C198" s="299">
        <v>187</v>
      </c>
      <c r="D198" s="94">
        <v>0</v>
      </c>
      <c r="E198" s="94">
        <v>0</v>
      </c>
      <c r="F198" s="125" t="str">
        <f>IF(D198&gt;0,IF(E198/D198&gt;=100,"&gt;&gt;100",E198/D198*100),"-")</f>
        <v>-</v>
      </c>
    </row>
    <row r="199" spans="1:6" s="3" customFormat="1" ht="12.75">
      <c r="A199" s="132" t="s">
        <v>2198</v>
      </c>
      <c r="B199" s="313" t="s">
        <v>2189</v>
      </c>
      <c r="C199" s="299">
        <v>188</v>
      </c>
      <c r="D199" s="94">
        <v>0</v>
      </c>
      <c r="E199" s="94">
        <v>0</v>
      </c>
      <c r="F199" s="125" t="str">
        <f>IF(D199&gt;0,IF(E199/D199&gt;=100,"&gt;&gt;100",E199/D199*100),"-")</f>
        <v>-</v>
      </c>
    </row>
    <row r="200" spans="1:6" s="3" customFormat="1" ht="12.75">
      <c r="A200" s="132" t="s">
        <v>2199</v>
      </c>
      <c r="B200" s="313" t="s">
        <v>2191</v>
      </c>
      <c r="C200" s="299">
        <v>189</v>
      </c>
      <c r="D200" s="94">
        <v>0</v>
      </c>
      <c r="E200" s="94">
        <v>0</v>
      </c>
      <c r="F200" s="125" t="str">
        <f>IF(D200&gt;0,IF(E200/D200&gt;=100,"&gt;&gt;100",E200/D200*100),"-")</f>
        <v>-</v>
      </c>
    </row>
    <row r="201" spans="1:6" s="3" customFormat="1" ht="12.75">
      <c r="A201" s="132" t="s">
        <v>2200</v>
      </c>
      <c r="B201" s="313" t="s">
        <v>2193</v>
      </c>
      <c r="C201" s="299">
        <v>190</v>
      </c>
      <c r="D201" s="94">
        <v>0</v>
      </c>
      <c r="E201" s="94">
        <v>0</v>
      </c>
      <c r="F201" s="125" t="str">
        <f>IF(D201&gt;0,IF(E201/D201&gt;=100,"&gt;&gt;100",E201/D201*100),"-")</f>
        <v>-</v>
      </c>
    </row>
    <row r="202" spans="1:6" s="3" customFormat="1" ht="12.75">
      <c r="A202" s="132" t="s">
        <v>2201</v>
      </c>
      <c r="B202" s="310" t="s">
        <v>2202</v>
      </c>
      <c r="C202" s="299">
        <v>191</v>
      </c>
      <c r="D202" s="94">
        <v>0</v>
      </c>
      <c r="E202" s="94">
        <v>0</v>
      </c>
      <c r="F202" s="125" t="str">
        <f>IF(D202&gt;0,IF(E202/D202&gt;=100,"&gt;&gt;100",E202/D202*100),"-")</f>
        <v>-</v>
      </c>
    </row>
    <row r="203" spans="1:6" s="3" customFormat="1" ht="12.75">
      <c r="A203" s="132" t="s">
        <v>2203</v>
      </c>
      <c r="B203" s="310" t="s">
        <v>2204</v>
      </c>
      <c r="C203" s="299">
        <v>192</v>
      </c>
      <c r="D203" s="97">
        <f>D204+D221</f>
        <v>22518156</v>
      </c>
      <c r="E203" s="97">
        <f>E204+E221</f>
        <v>16966088</v>
      </c>
      <c r="F203" s="124">
        <f>IF(D203&gt;0,IF(E203/D203&gt;=100,"&gt;&gt;100",E203/D203*100),"-")</f>
        <v>75.344037939873942</v>
      </c>
    </row>
    <row r="204" spans="1:6" s="3" customFormat="1" ht="12.75">
      <c r="A204" s="132"/>
      <c r="B204" s="310" t="s">
        <v>2205</v>
      </c>
      <c r="C204" s="299">
        <v>193</v>
      </c>
      <c r="D204" s="97">
        <f>SUM(D205:D220)</f>
        <v>22518156</v>
      </c>
      <c r="E204" s="97">
        <f>SUM(E205:E220)</f>
        <v>16966088</v>
      </c>
      <c r="F204" s="124">
        <f t="shared" si="3" ref="F204:F256">IF(D204&gt;0,IF(E204/D204&gt;=100,"&gt;&gt;100",E204/D204*100),"-")</f>
        <v>75.344037939873942</v>
      </c>
    </row>
    <row r="205" spans="1:6" s="3" customFormat="1" ht="12.75">
      <c r="A205" s="132" t="s">
        <v>2206</v>
      </c>
      <c r="B205" s="310" t="s">
        <v>2207</v>
      </c>
      <c r="C205" s="299">
        <v>194</v>
      </c>
      <c r="D205" s="94">
        <v>0</v>
      </c>
      <c r="E205" s="94">
        <v>0</v>
      </c>
      <c r="F205" s="125" t="str">
        <f>IF(D205&gt;0,IF(E205/D205&gt;=100,"&gt;&gt;100",E205/D205*100),"-")</f>
        <v>-</v>
      </c>
    </row>
    <row r="206" spans="1:6" s="3" customFormat="1" ht="12.75">
      <c r="A206" s="132" t="s">
        <v>2208</v>
      </c>
      <c r="B206" s="313" t="s">
        <v>2209</v>
      </c>
      <c r="C206" s="299">
        <v>195</v>
      </c>
      <c r="D206" s="94">
        <v>0</v>
      </c>
      <c r="E206" s="94">
        <v>0</v>
      </c>
      <c r="F206" s="125" t="str">
        <f>IF(D206&gt;0,IF(E206/D206&gt;=100,"&gt;&gt;100",E206/D206*100),"-")</f>
        <v>-</v>
      </c>
    </row>
    <row r="207" spans="1:6" s="3" customFormat="1" ht="12.75">
      <c r="A207" s="132" t="s">
        <v>2210</v>
      </c>
      <c r="B207" s="313" t="s">
        <v>2211</v>
      </c>
      <c r="C207" s="299">
        <v>196</v>
      </c>
      <c r="D207" s="94">
        <v>0</v>
      </c>
      <c r="E207" s="94">
        <v>0</v>
      </c>
      <c r="F207" s="125" t="str">
        <f>IF(D207&gt;0,IF(E207/D207&gt;=100,"&gt;&gt;100",E207/D207*100),"-")</f>
        <v>-</v>
      </c>
    </row>
    <row r="208" spans="1:6" s="3" customFormat="1" ht="12.75">
      <c r="A208" s="132" t="s">
        <v>2212</v>
      </c>
      <c r="B208" s="313" t="s">
        <v>2213</v>
      </c>
      <c r="C208" s="299">
        <v>197</v>
      </c>
      <c r="D208" s="94">
        <v>0</v>
      </c>
      <c r="E208" s="94">
        <v>0</v>
      </c>
      <c r="F208" s="125" t="str">
        <f>IF(D208&gt;0,IF(E208/D208&gt;=100,"&gt;&gt;100",E208/D208*100),"-")</f>
        <v>-</v>
      </c>
    </row>
    <row r="209" spans="1:6" s="3" customFormat="1" ht="12.75">
      <c r="A209" s="132" t="s">
        <v>2214</v>
      </c>
      <c r="B209" s="313" t="s">
        <v>2215</v>
      </c>
      <c r="C209" s="299">
        <v>198</v>
      </c>
      <c r="D209" s="94">
        <v>22518156</v>
      </c>
      <c r="E209" s="94">
        <v>16966088</v>
      </c>
      <c r="F209" s="125">
        <f>IF(D209&gt;0,IF(E209/D209&gt;=100,"&gt;&gt;100",E209/D209*100),"-")</f>
        <v>75.344037939873942</v>
      </c>
    </row>
    <row r="210" spans="1:6" s="3" customFormat="1" ht="12.75">
      <c r="A210" s="132" t="s">
        <v>2216</v>
      </c>
      <c r="B210" s="313" t="s">
        <v>2217</v>
      </c>
      <c r="C210" s="299">
        <v>199</v>
      </c>
      <c r="D210" s="94">
        <v>0</v>
      </c>
      <c r="E210" s="94">
        <v>0</v>
      </c>
      <c r="F210" s="125" t="str">
        <f>IF(D210&gt;0,IF(E210/D210&gt;=100,"&gt;&gt;100",E210/D210*100),"-")</f>
        <v>-</v>
      </c>
    </row>
    <row r="211" spans="1:6" s="3" customFormat="1" ht="12.75">
      <c r="A211" s="132" t="s">
        <v>2218</v>
      </c>
      <c r="B211" s="313" t="s">
        <v>2219</v>
      </c>
      <c r="C211" s="299">
        <v>200</v>
      </c>
      <c r="D211" s="94">
        <v>0</v>
      </c>
      <c r="E211" s="94">
        <v>0</v>
      </c>
      <c r="F211" s="125" t="str">
        <f>IF(D211&gt;0,IF(E211/D211&gt;=100,"&gt;&gt;100",E211/D211*100),"-")</f>
        <v>-</v>
      </c>
    </row>
    <row r="212" spans="1:6" s="3" customFormat="1" ht="12.75">
      <c r="A212" s="132" t="s">
        <v>2220</v>
      </c>
      <c r="B212" s="313" t="s">
        <v>2221</v>
      </c>
      <c r="C212" s="299">
        <v>201</v>
      </c>
      <c r="D212" s="94">
        <v>0</v>
      </c>
      <c r="E212" s="94">
        <v>0</v>
      </c>
      <c r="F212" s="125" t="str">
        <f>IF(D212&gt;0,IF(E212/D212&gt;=100,"&gt;&gt;100",E212/D212*100),"-")</f>
        <v>-</v>
      </c>
    </row>
    <row r="213" spans="1:6" s="3" customFormat="1" ht="12.75">
      <c r="A213" s="132" t="s">
        <v>2222</v>
      </c>
      <c r="B213" s="313" t="s">
        <v>2223</v>
      </c>
      <c r="C213" s="299">
        <v>202</v>
      </c>
      <c r="D213" s="94">
        <v>0</v>
      </c>
      <c r="E213" s="94">
        <v>0</v>
      </c>
      <c r="F213" s="125" t="str">
        <f>IF(D213&gt;0,IF(E213/D213&gt;=100,"&gt;&gt;100",E213/D213*100),"-")</f>
        <v>-</v>
      </c>
    </row>
    <row r="214" spans="1:6" s="3" customFormat="1" ht="12.75">
      <c r="A214" s="132" t="s">
        <v>2224</v>
      </c>
      <c r="B214" s="313" t="s">
        <v>2225</v>
      </c>
      <c r="C214" s="299">
        <v>203</v>
      </c>
      <c r="D214" s="94">
        <v>0</v>
      </c>
      <c r="E214" s="94">
        <v>0</v>
      </c>
      <c r="F214" s="125" t="str">
        <f>IF(D214&gt;0,IF(E214/D214&gt;=100,"&gt;&gt;100",E214/D214*100),"-")</f>
        <v>-</v>
      </c>
    </row>
    <row r="215" spans="1:6" s="3" customFormat="1" ht="12.75">
      <c r="A215" s="132" t="s">
        <v>2226</v>
      </c>
      <c r="B215" s="313" t="s">
        <v>2227</v>
      </c>
      <c r="C215" s="299">
        <v>204</v>
      </c>
      <c r="D215" s="94">
        <v>0</v>
      </c>
      <c r="E215" s="94">
        <v>0</v>
      </c>
      <c r="F215" s="125" t="str">
        <f>IF(D215&gt;0,IF(E215/D215&gt;=100,"&gt;&gt;100",E215/D215*100),"-")</f>
        <v>-</v>
      </c>
    </row>
    <row r="216" spans="1:6" s="3" customFormat="1" ht="12.75">
      <c r="A216" s="132" t="s">
        <v>2228</v>
      </c>
      <c r="B216" s="313" t="s">
        <v>2229</v>
      </c>
      <c r="C216" s="299">
        <v>205</v>
      </c>
      <c r="D216" s="94">
        <v>0</v>
      </c>
      <c r="E216" s="94">
        <v>0</v>
      </c>
      <c r="F216" s="125" t="str">
        <f>IF(D216&gt;0,IF(E216/D216&gt;=100,"&gt;&gt;100",E216/D216*100),"-")</f>
        <v>-</v>
      </c>
    </row>
    <row r="217" spans="1:6" s="3" customFormat="1" ht="12.75">
      <c r="A217" s="132" t="s">
        <v>2230</v>
      </c>
      <c r="B217" s="313" t="s">
        <v>2231</v>
      </c>
      <c r="C217" s="299">
        <v>206</v>
      </c>
      <c r="D217" s="94">
        <v>0</v>
      </c>
      <c r="E217" s="94">
        <v>0</v>
      </c>
      <c r="F217" s="125" t="str">
        <f>IF(D217&gt;0,IF(E217/D217&gt;=100,"&gt;&gt;100",E217/D217*100),"-")</f>
        <v>-</v>
      </c>
    </row>
    <row r="218" spans="1:6" s="3" customFormat="1" ht="12.75">
      <c r="A218" s="132" t="s">
        <v>2232</v>
      </c>
      <c r="B218" s="313" t="s">
        <v>2233</v>
      </c>
      <c r="C218" s="299">
        <v>207</v>
      </c>
      <c r="D218" s="94">
        <v>0</v>
      </c>
      <c r="E218" s="94">
        <v>0</v>
      </c>
      <c r="F218" s="125" t="str">
        <f>IF(D218&gt;0,IF(E218/D218&gt;=100,"&gt;&gt;100",E218/D218*100),"-")</f>
        <v>-</v>
      </c>
    </row>
    <row r="219" spans="1:6" s="3" customFormat="1" ht="12.75">
      <c r="A219" s="132" t="s">
        <v>2234</v>
      </c>
      <c r="B219" s="313" t="s">
        <v>2235</v>
      </c>
      <c r="C219" s="299">
        <v>208</v>
      </c>
      <c r="D219" s="94">
        <v>0</v>
      </c>
      <c r="E219" s="94">
        <v>0</v>
      </c>
      <c r="F219" s="125" t="str">
        <f>IF(D219&gt;0,IF(E219/D219&gt;=100,"&gt;&gt;100",E219/D219*100),"-")</f>
        <v>-</v>
      </c>
    </row>
    <row r="220" spans="1:6" s="3" customFormat="1" ht="12.75">
      <c r="A220" s="132" t="s">
        <v>2236</v>
      </c>
      <c r="B220" s="314" t="s">
        <v>2237</v>
      </c>
      <c r="C220" s="299">
        <v>209</v>
      </c>
      <c r="D220" s="94">
        <v>0</v>
      </c>
      <c r="E220" s="94">
        <v>0</v>
      </c>
      <c r="F220" s="125" t="str">
        <f>IF(D220&gt;0,IF(E220/D220&gt;=100,"&gt;&gt;100",E220/D220*100),"-")</f>
        <v>-</v>
      </c>
    </row>
    <row r="221" spans="1:6" s="3" customFormat="1" ht="12.75">
      <c r="A221" s="132"/>
      <c r="B221" s="310" t="s">
        <v>2238</v>
      </c>
      <c r="C221" s="299">
        <v>210</v>
      </c>
      <c r="D221" s="97">
        <f>SUM(D222:D230)</f>
        <v>0</v>
      </c>
      <c r="E221" s="97">
        <f>SUM(E222:E230)</f>
        <v>0</v>
      </c>
      <c r="F221" s="124" t="str">
        <f>IF(D221&gt;0,IF(E221/D221&gt;=100,"&gt;&gt;100",E221/D221*100),"-")</f>
        <v>-</v>
      </c>
    </row>
    <row r="222" spans="1:6" s="3" customFormat="1" ht="12.75">
      <c r="A222" s="132" t="s">
        <v>2239</v>
      </c>
      <c r="B222" s="313" t="s">
        <v>2240</v>
      </c>
      <c r="C222" s="299">
        <v>211</v>
      </c>
      <c r="D222" s="94">
        <v>0</v>
      </c>
      <c r="E222" s="94">
        <v>0</v>
      </c>
      <c r="F222" s="125" t="str">
        <f>IF(D222&gt;0,IF(E222/D222&gt;=100,"&gt;&gt;100",E222/D222*100),"-")</f>
        <v>-</v>
      </c>
    </row>
    <row r="223" spans="1:6" s="3" customFormat="1" ht="12.75">
      <c r="A223" s="132" t="s">
        <v>2241</v>
      </c>
      <c r="B223" s="313" t="s">
        <v>2242</v>
      </c>
      <c r="C223" s="299">
        <v>212</v>
      </c>
      <c r="D223" s="94">
        <v>0</v>
      </c>
      <c r="E223" s="94">
        <v>0</v>
      </c>
      <c r="F223" s="125" t="str">
        <f>IF(D223&gt;0,IF(E223/D223&gt;=100,"&gt;&gt;100",E223/D223*100),"-")</f>
        <v>-</v>
      </c>
    </row>
    <row r="224" spans="1:6" s="3" customFormat="1" ht="12.75">
      <c r="A224" s="132">
        <v>2615</v>
      </c>
      <c r="B224" s="313" t="s">
        <v>2243</v>
      </c>
      <c r="C224" s="299">
        <v>213</v>
      </c>
      <c r="D224" s="94">
        <v>0</v>
      </c>
      <c r="E224" s="94">
        <v>0</v>
      </c>
      <c r="F224" s="125" t="str">
        <f>IF(D224&gt;0,IF(E224/D224&gt;=100,"&gt;&gt;100",E224/D224*100),"-")</f>
        <v>-</v>
      </c>
    </row>
    <row r="225" spans="1:6" s="3" customFormat="1" ht="12.75">
      <c r="A225" s="132">
        <v>2616</v>
      </c>
      <c r="B225" s="313" t="s">
        <v>2244</v>
      </c>
      <c r="C225" s="299">
        <v>214</v>
      </c>
      <c r="D225" s="94">
        <v>0</v>
      </c>
      <c r="E225" s="94">
        <v>0</v>
      </c>
      <c r="F225" s="125" t="str">
        <f>IF(D225&gt;0,IF(E225/D225&gt;=100,"&gt;&gt;100",E225/D225*100),"-")</f>
        <v>-</v>
      </c>
    </row>
    <row r="226" spans="1:6" s="3" customFormat="1" ht="12.75">
      <c r="A226" s="132">
        <v>2646</v>
      </c>
      <c r="B226" s="313" t="s">
        <v>2245</v>
      </c>
      <c r="C226" s="299">
        <v>215</v>
      </c>
      <c r="D226" s="94">
        <v>0</v>
      </c>
      <c r="E226" s="94">
        <v>0</v>
      </c>
      <c r="F226" s="125" t="str">
        <f>IF(D226&gt;0,IF(E226/D226&gt;=100,"&gt;&gt;100",E226/D226*100),"-")</f>
        <v>-</v>
      </c>
    </row>
    <row r="227" spans="1:6" s="3" customFormat="1" ht="12.75">
      <c r="A227" s="132">
        <v>2647</v>
      </c>
      <c r="B227" s="313" t="s">
        <v>2246</v>
      </c>
      <c r="C227" s="299">
        <v>216</v>
      </c>
      <c r="D227" s="94">
        <v>0</v>
      </c>
      <c r="E227" s="94">
        <v>0</v>
      </c>
      <c r="F227" s="125" t="str">
        <f>IF(D227&gt;0,IF(E227/D227&gt;=100,"&gt;&gt;100",E227/D227*100),"-")</f>
        <v>-</v>
      </c>
    </row>
    <row r="228" spans="1:6" s="3" customFormat="1" ht="12.75">
      <c r="A228" s="132">
        <v>2648</v>
      </c>
      <c r="B228" s="313" t="s">
        <v>2247</v>
      </c>
      <c r="C228" s="299">
        <v>217</v>
      </c>
      <c r="D228" s="94">
        <v>0</v>
      </c>
      <c r="E228" s="94">
        <v>0</v>
      </c>
      <c r="F228" s="125" t="str">
        <f>IF(D228&gt;0,IF(E228/D228&gt;=100,"&gt;&gt;100",E228/D228*100),"-")</f>
        <v>-</v>
      </c>
    </row>
    <row r="229" spans="1:6" s="3" customFormat="1" ht="12.75">
      <c r="A229" s="132">
        <v>2655</v>
      </c>
      <c r="B229" s="313" t="s">
        <v>2248</v>
      </c>
      <c r="C229" s="299">
        <v>218</v>
      </c>
      <c r="D229" s="94">
        <v>0</v>
      </c>
      <c r="E229" s="94">
        <v>0</v>
      </c>
      <c r="F229" s="125" t="str">
        <f>IF(D229&gt;0,IF(E229/D229&gt;=100,"&gt;&gt;100",E229/D229*100),"-")</f>
        <v>-</v>
      </c>
    </row>
    <row r="230" spans="1:6" s="3" customFormat="1" ht="12.75">
      <c r="A230" s="132">
        <v>2656</v>
      </c>
      <c r="B230" s="313" t="s">
        <v>2249</v>
      </c>
      <c r="C230" s="299">
        <v>219</v>
      </c>
      <c r="D230" s="94">
        <v>0</v>
      </c>
      <c r="E230" s="94">
        <v>0</v>
      </c>
      <c r="F230" s="125" t="str">
        <f>IF(D230&gt;0,IF(E230/D230&gt;=100,"&gt;&gt;100",E230/D230*100),"-")</f>
        <v>-</v>
      </c>
    </row>
    <row r="231" spans="1:6" s="3" customFormat="1" ht="12.75">
      <c r="A231" s="132" t="s">
        <v>2250</v>
      </c>
      <c r="B231" s="310" t="s">
        <v>2251</v>
      </c>
      <c r="C231" s="299">
        <v>220</v>
      </c>
      <c r="D231" s="97">
        <f>SUM(D232:D233)</f>
        <v>0</v>
      </c>
      <c r="E231" s="97">
        <f>SUM(E232:E233)</f>
        <v>0</v>
      </c>
      <c r="F231" s="124" t="str">
        <f>IF(D231&gt;0,IF(E231/D231&gt;=100,"&gt;&gt;100",E231/D231*100),"-")</f>
        <v>-</v>
      </c>
    </row>
    <row r="232" spans="1:6" s="3" customFormat="1" ht="12.75">
      <c r="A232" s="132" t="s">
        <v>2252</v>
      </c>
      <c r="B232" s="310" t="s">
        <v>2253</v>
      </c>
      <c r="C232" s="299">
        <v>221</v>
      </c>
      <c r="D232" s="94">
        <v>0</v>
      </c>
      <c r="E232" s="94">
        <v>0</v>
      </c>
      <c r="F232" s="125" t="str">
        <f>IF(D232&gt;0,IF(E232/D232&gt;=100,"&gt;&gt;100",E232/D232*100),"-")</f>
        <v>-</v>
      </c>
    </row>
    <row r="233" spans="1:6" s="3" customFormat="1" ht="12.75">
      <c r="A233" s="132" t="s">
        <v>2254</v>
      </c>
      <c r="B233" s="310" t="s">
        <v>2255</v>
      </c>
      <c r="C233" s="299">
        <v>222</v>
      </c>
      <c r="D233" s="94">
        <v>0</v>
      </c>
      <c r="E233" s="94">
        <v>0</v>
      </c>
      <c r="F233" s="125" t="str">
        <f>IF(D233&gt;0,IF(E233/D233&gt;=100,"&gt;&gt;100",E233/D233*100),"-")</f>
        <v>-</v>
      </c>
    </row>
    <row r="234" spans="1:6" s="3" customFormat="1" ht="12.75">
      <c r="A234" s="132" t="s">
        <v>2256</v>
      </c>
      <c r="B234" s="310" t="s">
        <v>2257</v>
      </c>
      <c r="C234" s="299">
        <v>223</v>
      </c>
      <c r="D234" s="97">
        <f>+D235+D243-D247+D251+D252+D253</f>
        <v>524520564</v>
      </c>
      <c r="E234" s="97">
        <f>+E235+E243-E247+E251+E252+E253</f>
        <v>517688432</v>
      </c>
      <c r="F234" s="124">
        <f>IF(D234&gt;0,IF(E234/D234&gt;=100,"&gt;&gt;100",E234/D234*100),"-")</f>
        <v>98.697452022109857</v>
      </c>
    </row>
    <row r="235" spans="1:6" s="3" customFormat="1" ht="12.75">
      <c r="A235" s="132" t="s">
        <v>2258</v>
      </c>
      <c r="B235" s="310" t="s">
        <v>2259</v>
      </c>
      <c r="C235" s="299">
        <v>224</v>
      </c>
      <c r="D235" s="97">
        <f>D236-D239</f>
        <v>484140206</v>
      </c>
      <c r="E235" s="97">
        <f>E236-E239</f>
        <v>482487093</v>
      </c>
      <c r="F235" s="124">
        <f>IF(D235&gt;0,IF(E235/D235&gt;=100,"&gt;&gt;100",E235/D235*100),"-")</f>
        <v>99.658546640102855</v>
      </c>
    </row>
    <row r="236" spans="1:6" s="3" customFormat="1" ht="12.75">
      <c r="A236" s="132" t="s">
        <v>2260</v>
      </c>
      <c r="B236" s="310" t="s">
        <v>2261</v>
      </c>
      <c r="C236" s="299">
        <v>225</v>
      </c>
      <c r="D236" s="97">
        <f>SUM(D237:D238)</f>
        <v>518857267</v>
      </c>
      <c r="E236" s="97">
        <f>SUM(E237:E238)</f>
        <v>511652086</v>
      </c>
      <c r="F236" s="124">
        <f>IF(D236&gt;0,IF(E236/D236&gt;=100,"&gt;&gt;100",E236/D236*100),"-")</f>
        <v>98.611336593267765</v>
      </c>
    </row>
    <row r="237" spans="1:6" s="3" customFormat="1" ht="12.75">
      <c r="A237" s="132" t="s">
        <v>2262</v>
      </c>
      <c r="B237" s="310" t="s">
        <v>2263</v>
      </c>
      <c r="C237" s="299">
        <v>226</v>
      </c>
      <c r="D237" s="94">
        <v>518857267</v>
      </c>
      <c r="E237" s="94">
        <v>511652086</v>
      </c>
      <c r="F237" s="125">
        <f>IF(D237&gt;0,IF(E237/D237&gt;=100,"&gt;&gt;100",E237/D237*100),"-")</f>
        <v>98.611336593267765</v>
      </c>
    </row>
    <row r="238" spans="1:6" s="3" customFormat="1" ht="12.75">
      <c r="A238" s="132" t="s">
        <v>2264</v>
      </c>
      <c r="B238" s="310" t="s">
        <v>2265</v>
      </c>
      <c r="C238" s="299">
        <v>227</v>
      </c>
      <c r="D238" s="94">
        <v>0</v>
      </c>
      <c r="E238" s="94">
        <v>0</v>
      </c>
      <c r="F238" s="125" t="str">
        <f>IF(D238&gt;0,IF(E238/D238&gt;=100,"&gt;&gt;100",E238/D238*100),"-")</f>
        <v>-</v>
      </c>
    </row>
    <row r="239" spans="1:6" s="3" customFormat="1" ht="12.75">
      <c r="A239" s="132" t="s">
        <v>2266</v>
      </c>
      <c r="B239" s="310" t="s">
        <v>2267</v>
      </c>
      <c r="C239" s="299">
        <v>228</v>
      </c>
      <c r="D239" s="97">
        <f>SUM(D240:D241)</f>
        <v>34717061</v>
      </c>
      <c r="E239" s="97">
        <f>SUM(E240:E241)</f>
        <v>29164993</v>
      </c>
      <c r="F239" s="124">
        <f>IF(D239&gt;0,IF(E239/D239&gt;=100,"&gt;&gt;100",E239/D239*100),"-")</f>
        <v>84.007667008448678</v>
      </c>
    </row>
    <row r="240" spans="1:6" s="3" customFormat="1" ht="12.75">
      <c r="A240" s="132" t="s">
        <v>2268</v>
      </c>
      <c r="B240" s="310" t="s">
        <v>2269</v>
      </c>
      <c r="C240" s="299">
        <v>229</v>
      </c>
      <c r="D240" s="94">
        <v>22518156</v>
      </c>
      <c r="E240" s="94">
        <v>16966088</v>
      </c>
      <c r="F240" s="125">
        <f>IF(D240&gt;0,IF(E240/D240&gt;=100,"&gt;&gt;100",E240/D240*100),"-")</f>
        <v>75.344037939873942</v>
      </c>
    </row>
    <row r="241" spans="1:6" s="3" customFormat="1" ht="12.75">
      <c r="A241" s="132" t="s">
        <v>2270</v>
      </c>
      <c r="B241" s="310" t="s">
        <v>2271</v>
      </c>
      <c r="C241" s="299">
        <v>230</v>
      </c>
      <c r="D241" s="94">
        <v>12198905</v>
      </c>
      <c r="E241" s="94">
        <v>12198905</v>
      </c>
      <c r="F241" s="125">
        <f>IF(D241&gt;0,IF(E241/D241&gt;=100,"&gt;&gt;100",E241/D241*100),"-")</f>
        <v>100</v>
      </c>
    </row>
    <row r="242" spans="1:6" s="3" customFormat="1" ht="12.75">
      <c r="A242" s="132" t="s">
        <v>2272</v>
      </c>
      <c r="B242" s="310" t="s">
        <v>2273</v>
      </c>
      <c r="C242" s="299">
        <v>231</v>
      </c>
      <c r="D242" s="94">
        <v>0</v>
      </c>
      <c r="E242" s="94">
        <v>0</v>
      </c>
      <c r="F242" s="125" t="str">
        <f>IF(D242&gt;0,IF(E242/D242&gt;=100,"&gt;&gt;100",E242/D242*100),"-")</f>
        <v>-</v>
      </c>
    </row>
    <row r="243" spans="1:6" s="3" customFormat="1" ht="12.75">
      <c r="A243" s="132" t="s">
        <v>2274</v>
      </c>
      <c r="B243" s="310" t="s">
        <v>2275</v>
      </c>
      <c r="C243" s="299">
        <v>232</v>
      </c>
      <c r="D243" s="97">
        <f>SUM(D244:D246)</f>
        <v>188724188</v>
      </c>
      <c r="E243" s="97">
        <f>SUM(E244:E246)</f>
        <v>190570803</v>
      </c>
      <c r="F243" s="124">
        <f>IF(D243&gt;0,IF(E243/D243&gt;=100,"&gt;&gt;100",E243/D243*100),"-")</f>
        <v>100.97847288128219</v>
      </c>
    </row>
    <row r="244" spans="1:6" s="3" customFormat="1" ht="12.75">
      <c r="A244" s="132" t="s">
        <v>2276</v>
      </c>
      <c r="B244" s="310" t="s">
        <v>2277</v>
      </c>
      <c r="C244" s="299">
        <v>233</v>
      </c>
      <c r="D244" s="94">
        <v>18798137</v>
      </c>
      <c r="E244" s="94">
        <v>26196820</v>
      </c>
      <c r="F244" s="125">
        <f>IF(D244&gt;0,IF(E244/D244&gt;=100,"&gt;&gt;100",E244/D244*100),"-")</f>
        <v>139.35859707799767</v>
      </c>
    </row>
    <row r="245" spans="1:6" s="3" customFormat="1" ht="12.75">
      <c r="A245" s="132" t="s">
        <v>2278</v>
      </c>
      <c r="B245" s="310" t="s">
        <v>2279</v>
      </c>
      <c r="C245" s="299">
        <v>234</v>
      </c>
      <c r="D245" s="94">
        <v>0</v>
      </c>
      <c r="E245" s="94">
        <v>0</v>
      </c>
      <c r="F245" s="125" t="str">
        <f>IF(D245&gt;0,IF(E245/D245&gt;=100,"&gt;&gt;100",E245/D245*100),"-")</f>
        <v>-</v>
      </c>
    </row>
    <row r="246" spans="1:6" s="3" customFormat="1" ht="12.75">
      <c r="A246" s="132" t="s">
        <v>2280</v>
      </c>
      <c r="B246" s="310" t="s">
        <v>2281</v>
      </c>
      <c r="C246" s="299">
        <v>235</v>
      </c>
      <c r="D246" s="94">
        <v>169926051</v>
      </c>
      <c r="E246" s="94">
        <v>164373983</v>
      </c>
      <c r="F246" s="125">
        <f>IF(D246&gt;0,IF(E246/D246&gt;=100,"&gt;&gt;100",E246/D246*100),"-")</f>
        <v>96.732656371800232</v>
      </c>
    </row>
    <row r="247" spans="1:6" s="3" customFormat="1" ht="12.75">
      <c r="A247" s="132" t="s">
        <v>2282</v>
      </c>
      <c r="B247" s="310" t="s">
        <v>2283</v>
      </c>
      <c r="C247" s="299">
        <v>236</v>
      </c>
      <c r="D247" s="97">
        <f>SUM(D248:D250)</f>
        <v>183691915</v>
      </c>
      <c r="E247" s="97">
        <f>SUM(E248:E250)</f>
        <v>186697054</v>
      </c>
      <c r="F247" s="124">
        <f>IF(D247&gt;0,IF(E247/D247&gt;=100,"&gt;&gt;100",E247/D247*100),"-")</f>
        <v>101.63596693953569</v>
      </c>
    </row>
    <row r="248" spans="1:6" s="3" customFormat="1" ht="12.75">
      <c r="A248" s="132" t="s">
        <v>2284</v>
      </c>
      <c r="B248" s="310" t="s">
        <v>2285</v>
      </c>
      <c r="C248" s="299">
        <v>237</v>
      </c>
      <c r="D248" s="94">
        <v>0</v>
      </c>
      <c r="E248" s="94">
        <v>0</v>
      </c>
      <c r="F248" s="125" t="str">
        <f>IF(D248&gt;0,IF(E248/D248&gt;=100,"&gt;&gt;100",E248/D248*100),"-")</f>
        <v>-</v>
      </c>
    </row>
    <row r="249" spans="1:6" s="3" customFormat="1" ht="12.75">
      <c r="A249" s="132" t="s">
        <v>2286</v>
      </c>
      <c r="B249" s="313" t="s">
        <v>2287</v>
      </c>
      <c r="C249" s="299">
        <v>238</v>
      </c>
      <c r="D249" s="94">
        <v>183691915</v>
      </c>
      <c r="E249" s="94">
        <v>186697054</v>
      </c>
      <c r="F249" s="125">
        <f>IF(D249&gt;0,IF(E249/D249&gt;=100,"&gt;&gt;100",E249/D249*100),"-")</f>
        <v>101.63596693953569</v>
      </c>
    </row>
    <row r="250" spans="1:6" s="3" customFormat="1" ht="12.75">
      <c r="A250" s="132" t="s">
        <v>2288</v>
      </c>
      <c r="B250" s="313" t="s">
        <v>2289</v>
      </c>
      <c r="C250" s="299">
        <v>239</v>
      </c>
      <c r="D250" s="94">
        <v>0</v>
      </c>
      <c r="E250" s="94">
        <v>0</v>
      </c>
      <c r="F250" s="125" t="str">
        <f>IF(D250&gt;0,IF(E250/D250&gt;=100,"&gt;&gt;100",E250/D250*100),"-")</f>
        <v>-</v>
      </c>
    </row>
    <row r="251" spans="1:6" s="3" customFormat="1" ht="12.75">
      <c r="A251" s="132" t="s">
        <v>2290</v>
      </c>
      <c r="B251" s="313" t="s">
        <v>2291</v>
      </c>
      <c r="C251" s="299">
        <v>240</v>
      </c>
      <c r="D251" s="94">
        <v>19134943</v>
      </c>
      <c r="E251" s="94">
        <v>18007519</v>
      </c>
      <c r="F251" s="125">
        <f>IF(D251&gt;0,IF(E251/D251&gt;=100,"&gt;&gt;100",E251/D251*100),"-")</f>
        <v>94.108035754274269</v>
      </c>
    </row>
    <row r="252" spans="1:6" s="3" customFormat="1" ht="12.75">
      <c r="A252" s="132" t="s">
        <v>2292</v>
      </c>
      <c r="B252" s="313" t="s">
        <v>2293</v>
      </c>
      <c r="C252" s="299">
        <v>241</v>
      </c>
      <c r="D252" s="94">
        <v>16213142</v>
      </c>
      <c r="E252" s="94">
        <v>13320071</v>
      </c>
      <c r="F252" s="125">
        <f>IF(D252&gt;0,IF(E252/D252&gt;=100,"&gt;&gt;100",E252/D252*100),"-")</f>
        <v>82.156012696366929</v>
      </c>
    </row>
    <row r="253" spans="1:6" s="3" customFormat="1" ht="12.75">
      <c r="A253" s="132" t="s">
        <v>2294</v>
      </c>
      <c r="B253" s="313" t="s">
        <v>2295</v>
      </c>
      <c r="C253" s="299">
        <v>242</v>
      </c>
      <c r="D253" s="94">
        <v>0</v>
      </c>
      <c r="E253" s="94">
        <v>0</v>
      </c>
      <c r="F253" s="125" t="str">
        <f>IF(D253&gt;0,IF(E253/D253&gt;=100,"&gt;&gt;100",E253/D253*100),"-")</f>
        <v>-</v>
      </c>
    </row>
    <row r="254" spans="1:6" s="3" customFormat="1" ht="12.75">
      <c r="A254" s="132" t="s">
        <v>2296</v>
      </c>
      <c r="B254" s="313" t="s">
        <v>2297</v>
      </c>
      <c r="C254" s="299">
        <v>243</v>
      </c>
      <c r="D254" s="97">
        <f>+D255-D256</f>
        <v>0</v>
      </c>
      <c r="E254" s="97">
        <f>+E255-E256</f>
        <v>0</v>
      </c>
      <c r="F254" s="124" t="str">
        <f>IF(D254&gt;0,IF(E254/D254&gt;=100,"&gt;&gt;100",E254/D254*100),"-")</f>
        <v>-</v>
      </c>
    </row>
    <row r="255" spans="1:6" s="3" customFormat="1" ht="12.75">
      <c r="A255" s="132" t="s">
        <v>2298</v>
      </c>
      <c r="B255" s="313" t="s">
        <v>2299</v>
      </c>
      <c r="C255" s="299">
        <v>244</v>
      </c>
      <c r="D255" s="97">
        <f>D256</f>
        <v>0</v>
      </c>
      <c r="E255" s="97">
        <f>E256</f>
        <v>0</v>
      </c>
      <c r="F255" s="124" t="str">
        <f>IF(D255&gt;0,IF(E255/D255&gt;=100,"&gt;&gt;100",E255/D255*100),"-")</f>
        <v>-</v>
      </c>
    </row>
    <row r="256" spans="1:6" s="3" customFormat="1" ht="12.75">
      <c r="A256" s="315" t="s">
        <v>2300</v>
      </c>
      <c r="B256" s="316" t="s">
        <v>2301</v>
      </c>
      <c r="C256" s="302">
        <v>245</v>
      </c>
      <c r="D256" s="95">
        <v>0</v>
      </c>
      <c r="E256" s="95">
        <v>0</v>
      </c>
      <c r="F256" s="126" t="str">
        <f>IF(D256&gt;0,IF(E256/D256&gt;=100,"&gt;&gt;100",E256/D256*100),"-")</f>
        <v>-</v>
      </c>
    </row>
    <row r="257" spans="1:6" s="3" customFormat="1" ht="18" customHeight="1">
      <c r="A257" s="433" t="s">
        <v>1431</v>
      </c>
      <c r="B257" s="434"/>
      <c r="C257" s="127"/>
      <c r="D257" s="127"/>
      <c r="E257" s="128"/>
      <c r="F257" s="129"/>
    </row>
    <row r="258" spans="1:6" s="3" customFormat="1" ht="12.75">
      <c r="A258" s="132" t="s">
        <v>2302</v>
      </c>
      <c r="B258" s="310" t="s">
        <v>2303</v>
      </c>
      <c r="C258" s="299">
        <v>246</v>
      </c>
      <c r="D258" s="94">
        <v>0</v>
      </c>
      <c r="E258" s="94">
        <v>0</v>
      </c>
      <c r="F258" s="125" t="str">
        <f t="shared" si="4" ref="F258:F321">IF(D258&gt;0,IF(E258/D258&gt;=100,"&gt;&gt;100",E258/D258*100),"-")</f>
        <v>-</v>
      </c>
    </row>
    <row r="259" spans="1:6" s="3" customFormat="1" ht="12.75">
      <c r="A259" s="132" t="s">
        <v>2302</v>
      </c>
      <c r="B259" s="310" t="s">
        <v>2304</v>
      </c>
      <c r="C259" s="299">
        <v>247</v>
      </c>
      <c r="D259" s="94">
        <v>0</v>
      </c>
      <c r="E259" s="94">
        <v>0</v>
      </c>
      <c r="F259" s="125" t="str">
        <f>IF(D259&gt;0,IF(E259/D259&gt;=100,"&gt;&gt;100",E259/D259*100),"-")</f>
        <v>-</v>
      </c>
    </row>
    <row r="260" spans="1:6" s="3" customFormat="1" ht="12.75">
      <c r="A260" s="132" t="s">
        <v>2305</v>
      </c>
      <c r="B260" s="310" t="s">
        <v>2306</v>
      </c>
      <c r="C260" s="299">
        <v>248</v>
      </c>
      <c r="D260" s="94">
        <v>18605340</v>
      </c>
      <c r="E260" s="94">
        <v>18007519</v>
      </c>
      <c r="F260" s="125">
        <f>IF(D260&gt;0,IF(E260/D260&gt;=100,"&gt;&gt;100",E260/D260*100),"-")</f>
        <v>96.786831092578794</v>
      </c>
    </row>
    <row r="261" spans="1:6" s="3" customFormat="1" ht="12.75">
      <c r="A261" s="132" t="s">
        <v>2305</v>
      </c>
      <c r="B261" s="310" t="s">
        <v>2307</v>
      </c>
      <c r="C261" s="299">
        <v>249</v>
      </c>
      <c r="D261" s="94">
        <v>0</v>
      </c>
      <c r="E261" s="94">
        <v>0</v>
      </c>
      <c r="F261" s="125" t="str">
        <f>IF(D261&gt;0,IF(E261/D261&gt;=100,"&gt;&gt;100",E261/D261*100),"-")</f>
        <v>-</v>
      </c>
    </row>
    <row r="262" spans="1:6" s="3" customFormat="1" ht="12.75">
      <c r="A262" s="132" t="s">
        <v>2308</v>
      </c>
      <c r="B262" s="310" t="s">
        <v>2309</v>
      </c>
      <c r="C262" s="299">
        <v>250</v>
      </c>
      <c r="D262" s="94">
        <v>16213143</v>
      </c>
      <c r="E262" s="94">
        <v>13320071</v>
      </c>
      <c r="F262" s="125">
        <f>IF(D262&gt;0,IF(E262/D262&gt;=100,"&gt;&gt;100",E262/D262*100),"-")</f>
        <v>82.156007629119159</v>
      </c>
    </row>
    <row r="263" spans="1:6" s="3" customFormat="1" ht="12.75">
      <c r="A263" s="132" t="s">
        <v>2308</v>
      </c>
      <c r="B263" s="310" t="s">
        <v>2310</v>
      </c>
      <c r="C263" s="299">
        <v>251</v>
      </c>
      <c r="D263" s="94">
        <v>0</v>
      </c>
      <c r="E263" s="94">
        <v>0</v>
      </c>
      <c r="F263" s="125" t="str">
        <f>IF(D263&gt;0,IF(E263/D263&gt;=100,"&gt;&gt;100",E263/D263*100),"-")</f>
        <v>-</v>
      </c>
    </row>
    <row r="264" spans="1:6" s="3" customFormat="1" ht="12.75">
      <c r="A264" s="132" t="s">
        <v>2311</v>
      </c>
      <c r="B264" s="310" t="s">
        <v>2312</v>
      </c>
      <c r="C264" s="299">
        <v>252</v>
      </c>
      <c r="D264" s="94">
        <v>78345</v>
      </c>
      <c r="E264" s="94">
        <v>78345</v>
      </c>
      <c r="F264" s="125"/>
    </row>
    <row r="265" spans="1:6" s="3" customFormat="1" ht="12.75">
      <c r="A265" s="132" t="s">
        <v>2313</v>
      </c>
      <c r="B265" s="310" t="s">
        <v>2314</v>
      </c>
      <c r="C265" s="299">
        <v>253</v>
      </c>
      <c r="D265" s="94">
        <v>0</v>
      </c>
      <c r="E265" s="94">
        <v>0</v>
      </c>
      <c r="F265" s="125"/>
    </row>
    <row r="266" spans="1:6" s="3" customFormat="1" ht="12.75">
      <c r="A266" s="132" t="s">
        <v>2315</v>
      </c>
      <c r="B266" s="310" t="s">
        <v>2316</v>
      </c>
      <c r="C266" s="299">
        <v>254</v>
      </c>
      <c r="D266" s="94">
        <v>0</v>
      </c>
      <c r="E266" s="94">
        <v>0</v>
      </c>
      <c r="F266" s="125"/>
    </row>
    <row r="267" spans="1:6" s="3" customFormat="1" ht="12.75">
      <c r="A267" s="132" t="s">
        <v>2317</v>
      </c>
      <c r="B267" s="310" t="s">
        <v>2318</v>
      </c>
      <c r="C267" s="299">
        <v>255</v>
      </c>
      <c r="D267" s="94">
        <v>0</v>
      </c>
      <c r="E267" s="94">
        <v>1000</v>
      </c>
      <c r="F267" s="125"/>
    </row>
    <row r="268" spans="1:6" s="3" customFormat="1" ht="12.75">
      <c r="A268" s="132" t="s">
        <v>2319</v>
      </c>
      <c r="B268" s="310" t="s">
        <v>2320</v>
      </c>
      <c r="C268" s="299">
        <v>256</v>
      </c>
      <c r="D268" s="94">
        <v>0</v>
      </c>
      <c r="E268" s="94">
        <v>0</v>
      </c>
      <c r="F268" s="125"/>
    </row>
    <row r="269" spans="1:6" s="3" customFormat="1" ht="12.75">
      <c r="A269" s="132" t="s">
        <v>2321</v>
      </c>
      <c r="B269" s="310" t="s">
        <v>2322</v>
      </c>
      <c r="C269" s="299">
        <v>257</v>
      </c>
      <c r="D269" s="94">
        <v>9400</v>
      </c>
      <c r="E269" s="94">
        <v>2050</v>
      </c>
      <c r="F269" s="125"/>
    </row>
    <row r="270" spans="1:6" s="3" customFormat="1" ht="24">
      <c r="A270" s="132" t="s">
        <v>2323</v>
      </c>
      <c r="B270" s="310" t="s">
        <v>2324</v>
      </c>
      <c r="C270" s="299">
        <v>258</v>
      </c>
      <c r="D270" s="94">
        <v>0</v>
      </c>
      <c r="E270" s="94">
        <v>0</v>
      </c>
      <c r="F270" s="125" t="str">
        <f>IF(D270&gt;0,IF(E270/D270&gt;=100,"&gt;&gt;100",E270/D270*100),"-")</f>
        <v>-</v>
      </c>
    </row>
    <row r="271" spans="1:6" s="3" customFormat="1" ht="12.75">
      <c r="A271" s="132" t="s">
        <v>2325</v>
      </c>
      <c r="B271" s="310" t="s">
        <v>2326</v>
      </c>
      <c r="C271" s="299">
        <v>259</v>
      </c>
      <c r="D271" s="94">
        <v>0</v>
      </c>
      <c r="E271" s="94">
        <v>0</v>
      </c>
      <c r="F271" s="125" t="str">
        <f>IF(D271&gt;0,IF(E271/D271&gt;=100,"&gt;&gt;100",E271/D271*100),"-")</f>
        <v>-</v>
      </c>
    </row>
    <row r="272" spans="1:6" s="3" customFormat="1" ht="12.75">
      <c r="A272" s="132" t="s">
        <v>2327</v>
      </c>
      <c r="B272" s="310" t="s">
        <v>2328</v>
      </c>
      <c r="C272" s="299">
        <v>260</v>
      </c>
      <c r="D272" s="94">
        <v>0</v>
      </c>
      <c r="E272" s="94">
        <v>0</v>
      </c>
      <c r="F272" s="125"/>
    </row>
    <row r="273" spans="1:6" s="3" customFormat="1" ht="24">
      <c r="A273" s="132" t="s">
        <v>2329</v>
      </c>
      <c r="B273" s="310" t="s">
        <v>2330</v>
      </c>
      <c r="C273" s="299">
        <v>261</v>
      </c>
      <c r="D273" s="94">
        <v>0</v>
      </c>
      <c r="E273" s="94">
        <v>0</v>
      </c>
      <c r="F273" s="125"/>
    </row>
    <row r="274" spans="1:6" s="3" customFormat="1" ht="12.75">
      <c r="A274" s="132" t="s">
        <v>2331</v>
      </c>
      <c r="B274" s="310" t="s">
        <v>2332</v>
      </c>
      <c r="C274" s="299">
        <v>262</v>
      </c>
      <c r="D274" s="94">
        <v>0</v>
      </c>
      <c r="E274" s="94">
        <v>0</v>
      </c>
      <c r="F274" s="125"/>
    </row>
    <row r="275" spans="1:6" s="3" customFormat="1" ht="24">
      <c r="A275" s="132" t="s">
        <v>2333</v>
      </c>
      <c r="B275" s="310" t="s">
        <v>2334</v>
      </c>
      <c r="C275" s="299">
        <v>263</v>
      </c>
      <c r="D275" s="94">
        <v>0</v>
      </c>
      <c r="E275" s="94">
        <v>0</v>
      </c>
      <c r="F275" s="125"/>
    </row>
    <row r="276" spans="1:6" s="3" customFormat="1" ht="24">
      <c r="A276" s="132" t="s">
        <v>2335</v>
      </c>
      <c r="B276" s="310" t="s">
        <v>2336</v>
      </c>
      <c r="C276" s="299">
        <v>264</v>
      </c>
      <c r="D276" s="94">
        <v>0</v>
      </c>
      <c r="E276" s="94">
        <v>0</v>
      </c>
      <c r="F276" s="125"/>
    </row>
    <row r="277" spans="1:6" s="3" customFormat="1" ht="24">
      <c r="A277" s="132" t="s">
        <v>2337</v>
      </c>
      <c r="B277" s="310" t="s">
        <v>2338</v>
      </c>
      <c r="C277" s="299">
        <v>265</v>
      </c>
      <c r="D277" s="94">
        <v>0</v>
      </c>
      <c r="E277" s="94">
        <v>0</v>
      </c>
      <c r="F277" s="125"/>
    </row>
    <row r="278" spans="1:6" s="3" customFormat="1" ht="24">
      <c r="A278" s="132" t="s">
        <v>2339</v>
      </c>
      <c r="B278" s="310" t="s">
        <v>2340</v>
      </c>
      <c r="C278" s="299">
        <v>266</v>
      </c>
      <c r="D278" s="94">
        <v>0</v>
      </c>
      <c r="E278" s="94">
        <v>0</v>
      </c>
      <c r="F278" s="125"/>
    </row>
    <row r="279" spans="1:6" s="3" customFormat="1" ht="12.75">
      <c r="A279" s="132" t="s">
        <v>2341</v>
      </c>
      <c r="B279" s="310" t="s">
        <v>2342</v>
      </c>
      <c r="C279" s="299">
        <v>267</v>
      </c>
      <c r="D279" s="94">
        <v>0</v>
      </c>
      <c r="E279" s="94">
        <v>0</v>
      </c>
      <c r="F279" s="125"/>
    </row>
    <row r="280" spans="1:6" s="3" customFormat="1" ht="12.75">
      <c r="A280" s="132" t="s">
        <v>2343</v>
      </c>
      <c r="B280" s="310" t="s">
        <v>2344</v>
      </c>
      <c r="C280" s="299">
        <v>268</v>
      </c>
      <c r="D280" s="94">
        <v>0</v>
      </c>
      <c r="E280" s="94">
        <v>0</v>
      </c>
      <c r="F280" s="125"/>
    </row>
    <row r="281" spans="1:6" s="3" customFormat="1" ht="12.75">
      <c r="A281" s="132" t="s">
        <v>2345</v>
      </c>
      <c r="B281" s="310" t="s">
        <v>2346</v>
      </c>
      <c r="C281" s="299">
        <v>269</v>
      </c>
      <c r="D281" s="94">
        <v>0</v>
      </c>
      <c r="E281" s="94">
        <v>0</v>
      </c>
      <c r="F281" s="125"/>
    </row>
    <row r="282" spans="1:6" s="3" customFormat="1" ht="12.75">
      <c r="A282" s="132" t="s">
        <v>2347</v>
      </c>
      <c r="B282" s="310" t="s">
        <v>2348</v>
      </c>
      <c r="C282" s="299">
        <v>270</v>
      </c>
      <c r="D282" s="94">
        <v>0</v>
      </c>
      <c r="E282" s="94">
        <v>0</v>
      </c>
      <c r="F282" s="125"/>
    </row>
    <row r="283" spans="1:6" s="3" customFormat="1" ht="12.75">
      <c r="A283" s="132" t="s">
        <v>2349</v>
      </c>
      <c r="B283" s="310" t="s">
        <v>2350</v>
      </c>
      <c r="C283" s="299">
        <v>271</v>
      </c>
      <c r="D283" s="94">
        <v>0</v>
      </c>
      <c r="E283" s="94">
        <v>0</v>
      </c>
      <c r="F283" s="125"/>
    </row>
    <row r="284" spans="1:6" s="3" customFormat="1" ht="24">
      <c r="A284" s="132" t="s">
        <v>2351</v>
      </c>
      <c r="B284" s="310" t="s">
        <v>2352</v>
      </c>
      <c r="C284" s="299">
        <v>272</v>
      </c>
      <c r="D284" s="94">
        <v>0</v>
      </c>
      <c r="E284" s="94">
        <v>0</v>
      </c>
      <c r="F284" s="125"/>
    </row>
    <row r="285" spans="1:6" s="3" customFormat="1" ht="24">
      <c r="A285" s="132" t="s">
        <v>2353</v>
      </c>
      <c r="B285" s="310" t="s">
        <v>2354</v>
      </c>
      <c r="C285" s="299">
        <v>273</v>
      </c>
      <c r="D285" s="94">
        <v>0</v>
      </c>
      <c r="E285" s="94">
        <v>0</v>
      </c>
      <c r="F285" s="125"/>
    </row>
    <row r="286" spans="1:6" s="3" customFormat="1" ht="12.75">
      <c r="A286" s="132" t="s">
        <v>2355</v>
      </c>
      <c r="B286" s="310" t="s">
        <v>2356</v>
      </c>
      <c r="C286" s="299">
        <v>274</v>
      </c>
      <c r="D286" s="94">
        <v>0</v>
      </c>
      <c r="E286" s="94">
        <v>0</v>
      </c>
      <c r="F286" s="125"/>
    </row>
    <row r="287" spans="1:6" s="3" customFormat="1" ht="12.75">
      <c r="A287" s="132" t="s">
        <v>2357</v>
      </c>
      <c r="B287" s="310" t="s">
        <v>2358</v>
      </c>
      <c r="C287" s="299">
        <v>275</v>
      </c>
      <c r="D287" s="94">
        <v>2071173</v>
      </c>
      <c r="E287" s="94">
        <v>2897785</v>
      </c>
      <c r="F287" s="125">
        <f>IF(D287&gt;0,IF(E287/D287&gt;=100,"&gt;&gt;100",E287/D287*100),"-")</f>
        <v>139.91033100566682</v>
      </c>
    </row>
    <row r="288" spans="1:6" s="3" customFormat="1" ht="12.75">
      <c r="A288" s="132" t="s">
        <v>2357</v>
      </c>
      <c r="B288" s="310" t="s">
        <v>2359</v>
      </c>
      <c r="C288" s="299">
        <v>276</v>
      </c>
      <c r="D288" s="94">
        <v>0</v>
      </c>
      <c r="E288" s="94">
        <v>0</v>
      </c>
      <c r="F288" s="125" t="str">
        <f>IF(D288&gt;0,IF(E288/D288&gt;=100,"&gt;&gt;100",E288/D288*100),"-")</f>
        <v>-</v>
      </c>
    </row>
    <row r="289" spans="1:6" s="3" customFormat="1" ht="12.75">
      <c r="A289" s="132" t="s">
        <v>2360</v>
      </c>
      <c r="B289" s="310" t="s">
        <v>2361</v>
      </c>
      <c r="C289" s="299">
        <v>277</v>
      </c>
      <c r="D289" s="94">
        <v>2410456</v>
      </c>
      <c r="E289" s="94">
        <v>2091528</v>
      </c>
      <c r="F289" s="125">
        <f>IF(D289&gt;0,IF(E289/D289&gt;=100,"&gt;&gt;100",E289/D289*100),"-")</f>
        <v>86.768976492414723</v>
      </c>
    </row>
    <row r="290" spans="1:6" s="3" customFormat="1" ht="12.75">
      <c r="A290" s="132" t="s">
        <v>2360</v>
      </c>
      <c r="B290" s="310" t="s">
        <v>2362</v>
      </c>
      <c r="C290" s="299">
        <v>278</v>
      </c>
      <c r="D290" s="94">
        <v>0</v>
      </c>
      <c r="E290" s="94">
        <v>0</v>
      </c>
      <c r="F290" s="125" t="str">
        <f>IF(D290&gt;0,IF(E290/D290&gt;=100,"&gt;&gt;100",E290/D290*100),"-")</f>
        <v>-</v>
      </c>
    </row>
    <row r="291" spans="1:6" s="3" customFormat="1" ht="12.75">
      <c r="A291" s="132" t="s">
        <v>2363</v>
      </c>
      <c r="B291" s="310" t="s">
        <v>2364</v>
      </c>
      <c r="C291" s="299">
        <v>279</v>
      </c>
      <c r="D291" s="94">
        <v>0</v>
      </c>
      <c r="E291" s="94">
        <v>0</v>
      </c>
      <c r="F291" s="125" t="str">
        <f>IF(D291&gt;0,IF(E291/D291&gt;=100,"&gt;&gt;100",E291/D291*100),"-")</f>
        <v>-</v>
      </c>
    </row>
    <row r="292" spans="1:6" s="3" customFormat="1" ht="12.75">
      <c r="A292" s="132" t="s">
        <v>2363</v>
      </c>
      <c r="B292" s="310" t="s">
        <v>2365</v>
      </c>
      <c r="C292" s="299">
        <v>280</v>
      </c>
      <c r="D292" s="94">
        <v>0</v>
      </c>
      <c r="E292" s="94">
        <v>0</v>
      </c>
      <c r="F292" s="125" t="str">
        <f>IF(D292&gt;0,IF(E292/D292&gt;=100,"&gt;&gt;100",E292/D292*100),"-")</f>
        <v>-</v>
      </c>
    </row>
    <row r="293" spans="1:6" s="3" customFormat="1" ht="12.75">
      <c r="A293" s="132" t="s">
        <v>2366</v>
      </c>
      <c r="B293" s="310" t="s">
        <v>2367</v>
      </c>
      <c r="C293" s="299">
        <v>281</v>
      </c>
      <c r="D293" s="94">
        <v>0</v>
      </c>
      <c r="E293" s="94">
        <v>0</v>
      </c>
      <c r="F293" s="125" t="str">
        <f>IF(D293&gt;0,IF(E293/D293&gt;=100,"&gt;&gt;100",E293/D293*100),"-")</f>
        <v>-</v>
      </c>
    </row>
    <row r="294" spans="1:6" s="3" customFormat="1" ht="12.75">
      <c r="A294" s="132" t="s">
        <v>2366</v>
      </c>
      <c r="B294" s="310" t="s">
        <v>2368</v>
      </c>
      <c r="C294" s="299">
        <v>282</v>
      </c>
      <c r="D294" s="94">
        <v>22518156</v>
      </c>
      <c r="E294" s="94">
        <v>16966088</v>
      </c>
      <c r="F294" s="125">
        <f>IF(D294&gt;0,IF(E294/D294&gt;=100,"&gt;&gt;100",E294/D294*100),"-")</f>
        <v>75.344037939873942</v>
      </c>
    </row>
    <row r="295" spans="1:6" s="3" customFormat="1" ht="12.75">
      <c r="A295" s="132" t="s">
        <v>2369</v>
      </c>
      <c r="B295" s="104" t="s">
        <v>2370</v>
      </c>
      <c r="C295" s="299">
        <v>283</v>
      </c>
      <c r="D295" s="94">
        <v>0</v>
      </c>
      <c r="E295" s="94">
        <v>0</v>
      </c>
      <c r="F295" s="125" t="str">
        <f>IF(D295&gt;0,IF(E295/D295&gt;=100,"&gt;&gt;100",E295/D295*100),"-")</f>
        <v>-</v>
      </c>
    </row>
    <row r="296" spans="1:6" s="3" customFormat="1" ht="12.75">
      <c r="A296" s="132" t="s">
        <v>2371</v>
      </c>
      <c r="B296" s="104" t="s">
        <v>2372</v>
      </c>
      <c r="C296" s="299">
        <v>284</v>
      </c>
      <c r="D296" s="94">
        <v>0</v>
      </c>
      <c r="E296" s="94">
        <v>0</v>
      </c>
      <c r="F296" s="125"/>
    </row>
    <row r="297" spans="1:6" s="3" customFormat="1" ht="12.75">
      <c r="A297" s="132" t="s">
        <v>2373</v>
      </c>
      <c r="B297" s="104" t="s">
        <v>2374</v>
      </c>
      <c r="C297" s="299">
        <v>285</v>
      </c>
      <c r="D297" s="94">
        <v>0</v>
      </c>
      <c r="E297" s="94">
        <v>0</v>
      </c>
      <c r="F297" s="125"/>
    </row>
    <row r="298" spans="1:6" s="3" customFormat="1" ht="12.75">
      <c r="A298" s="132">
        <v>23954</v>
      </c>
      <c r="B298" s="104" t="s">
        <v>2375</v>
      </c>
      <c r="C298" s="299">
        <v>286</v>
      </c>
      <c r="D298" s="94">
        <v>0</v>
      </c>
      <c r="E298" s="94">
        <v>77157</v>
      </c>
      <c r="F298" s="125"/>
    </row>
    <row r="299" spans="1:6" s="3" customFormat="1" ht="12.75">
      <c r="A299" s="132">
        <v>23955</v>
      </c>
      <c r="B299" s="104" t="s">
        <v>2376</v>
      </c>
      <c r="C299" s="299">
        <v>287</v>
      </c>
      <c r="D299" s="94">
        <v>771263</v>
      </c>
      <c r="E299" s="94">
        <v>849149</v>
      </c>
      <c r="F299" s="125"/>
    </row>
    <row r="300" spans="1:6" s="3" customFormat="1" ht="12.75">
      <c r="A300" s="132">
        <v>23956</v>
      </c>
      <c r="B300" s="104" t="s">
        <v>2377</v>
      </c>
      <c r="C300" s="299">
        <v>288</v>
      </c>
      <c r="D300" s="94">
        <v>0</v>
      </c>
      <c r="E300" s="94">
        <v>0</v>
      </c>
      <c r="F300" s="125"/>
    </row>
    <row r="301" spans="1:6" s="3" customFormat="1" ht="12.75">
      <c r="A301" s="132">
        <v>23957</v>
      </c>
      <c r="B301" s="104" t="s">
        <v>2378</v>
      </c>
      <c r="C301" s="299">
        <v>289</v>
      </c>
      <c r="D301" s="94">
        <v>0</v>
      </c>
      <c r="E301" s="94">
        <v>0</v>
      </c>
      <c r="F301" s="125"/>
    </row>
    <row r="302" spans="1:6" s="3" customFormat="1" ht="12.75">
      <c r="A302" s="132">
        <v>23958</v>
      </c>
      <c r="B302" s="104" t="s">
        <v>2379</v>
      </c>
      <c r="C302" s="299">
        <v>290</v>
      </c>
      <c r="D302" s="94">
        <v>0</v>
      </c>
      <c r="E302" s="94">
        <v>0</v>
      </c>
      <c r="F302" s="125"/>
    </row>
    <row r="303" spans="1:6" s="3" customFormat="1" ht="12.75">
      <c r="A303" s="132" t="s">
        <v>2380</v>
      </c>
      <c r="B303" s="104" t="s">
        <v>2381</v>
      </c>
      <c r="C303" s="299">
        <v>291</v>
      </c>
      <c r="D303" s="94">
        <v>0</v>
      </c>
      <c r="E303" s="94">
        <v>0</v>
      </c>
      <c r="F303" s="125" t="str">
        <f>IF(D303&gt;0,IF(E303/D303&gt;=100,"&gt;&gt;100",E303/D303*100),"-")</f>
        <v>-</v>
      </c>
    </row>
    <row r="304" spans="1:6" s="3" customFormat="1" ht="12.75">
      <c r="A304" s="132">
        <v>26224</v>
      </c>
      <c r="B304" s="104" t="s">
        <v>2382</v>
      </c>
      <c r="C304" s="299">
        <v>292</v>
      </c>
      <c r="D304" s="94">
        <v>0</v>
      </c>
      <c r="E304" s="94">
        <v>0</v>
      </c>
      <c r="F304" s="125" t="str">
        <f>IF(D304&gt;0,IF(E304/D304&gt;=100,"&gt;&gt;100",E304/D304*100),"-")</f>
        <v>-</v>
      </c>
    </row>
    <row r="305" spans="1:6" s="3" customFormat="1" ht="12.75">
      <c r="A305" s="132">
        <v>26233</v>
      </c>
      <c r="B305" s="104" t="s">
        <v>2383</v>
      </c>
      <c r="C305" s="299">
        <v>293</v>
      </c>
      <c r="D305" s="94">
        <v>0</v>
      </c>
      <c r="E305" s="94">
        <v>0</v>
      </c>
      <c r="F305" s="125" t="str">
        <f>IF(D305&gt;0,IF(E305/D305&gt;=100,"&gt;&gt;100",E305/D305*100),"-")</f>
        <v>-</v>
      </c>
    </row>
    <row r="306" spans="1:6" s="3" customFormat="1" ht="12.75">
      <c r="A306" s="132" t="s">
        <v>1857</v>
      </c>
      <c r="B306" s="104" t="s">
        <v>1858</v>
      </c>
      <c r="C306" s="299">
        <v>294</v>
      </c>
      <c r="D306" s="94">
        <v>0</v>
      </c>
      <c r="E306" s="94">
        <v>0</v>
      </c>
      <c r="F306" s="125" t="str">
        <f>IF(D306&gt;0,IF(E306/D306&gt;=100,"&gt;&gt;100",E306/D306*100),"-")</f>
        <v>-</v>
      </c>
    </row>
    <row r="307" spans="1:6" s="3" customFormat="1" ht="12.75">
      <c r="A307" s="132">
        <v>26244</v>
      </c>
      <c r="B307" s="104" t="s">
        <v>2384</v>
      </c>
      <c r="C307" s="299">
        <v>295</v>
      </c>
      <c r="D307" s="94">
        <v>0</v>
      </c>
      <c r="E307" s="94">
        <v>0</v>
      </c>
      <c r="F307" s="125" t="str">
        <f>IF(D307&gt;0,IF(E307/D307&gt;=100,"&gt;&gt;100",E307/D307*100),"-")</f>
        <v>-</v>
      </c>
    </row>
    <row r="308" spans="1:6" s="3" customFormat="1" ht="12.75">
      <c r="A308" s="132">
        <v>26314</v>
      </c>
      <c r="B308" s="104" t="s">
        <v>2385</v>
      </c>
      <c r="C308" s="299">
        <v>296</v>
      </c>
      <c r="D308" s="94">
        <v>0</v>
      </c>
      <c r="E308" s="94">
        <v>0</v>
      </c>
      <c r="F308" s="125" t="str">
        <f>IF(D308&gt;0,IF(E308/D308&gt;=100,"&gt;&gt;100",E308/D308*100),"-")</f>
        <v>-</v>
      </c>
    </row>
    <row r="309" spans="1:6" s="3" customFormat="1" ht="12.75">
      <c r="A309" s="132" t="s">
        <v>2386</v>
      </c>
      <c r="B309" s="104" t="s">
        <v>2387</v>
      </c>
      <c r="C309" s="299">
        <v>297</v>
      </c>
      <c r="D309" s="94">
        <v>0</v>
      </c>
      <c r="E309" s="94">
        <v>0</v>
      </c>
      <c r="F309" s="125" t="str">
        <f>IF(D309&gt;0,IF(E309/D309&gt;=100,"&gt;&gt;100",E309/D309*100),"-")</f>
        <v>-</v>
      </c>
    </row>
    <row r="310" spans="1:6" s="3" customFormat="1" ht="12.75">
      <c r="A310" s="132">
        <v>26434</v>
      </c>
      <c r="B310" s="104" t="s">
        <v>2388</v>
      </c>
      <c r="C310" s="299">
        <v>298</v>
      </c>
      <c r="D310" s="94">
        <v>0</v>
      </c>
      <c r="E310" s="94">
        <v>0</v>
      </c>
      <c r="F310" s="125" t="str">
        <f>IF(D310&gt;0,IF(E310/D310&gt;=100,"&gt;&gt;100",E310/D310*100),"-")</f>
        <v>-</v>
      </c>
    </row>
    <row r="311" spans="1:6" s="3" customFormat="1" ht="12.75">
      <c r="A311" s="132">
        <v>26443</v>
      </c>
      <c r="B311" s="104" t="s">
        <v>2389</v>
      </c>
      <c r="C311" s="299">
        <v>299</v>
      </c>
      <c r="D311" s="94">
        <v>0</v>
      </c>
      <c r="E311" s="94">
        <v>0</v>
      </c>
      <c r="F311" s="125" t="str">
        <f>IF(D311&gt;0,IF(E311/D311&gt;=100,"&gt;&gt;100",E311/D311*100),"-")</f>
        <v>-</v>
      </c>
    </row>
    <row r="312" spans="1:6" s="3" customFormat="1" ht="12.75">
      <c r="A312" s="132" t="s">
        <v>1859</v>
      </c>
      <c r="B312" s="104" t="s">
        <v>1860</v>
      </c>
      <c r="C312" s="299">
        <v>300</v>
      </c>
      <c r="D312" s="94">
        <v>0</v>
      </c>
      <c r="E312" s="94">
        <v>0</v>
      </c>
      <c r="F312" s="125" t="str">
        <f>IF(D312&gt;0,IF(E312/D312&gt;=100,"&gt;&gt;100",E312/D312*100),"-")</f>
        <v>-</v>
      </c>
    </row>
    <row r="313" spans="1:6" s="3" customFormat="1" ht="12.75">
      <c r="A313" s="132">
        <v>26454</v>
      </c>
      <c r="B313" s="104" t="s">
        <v>1861</v>
      </c>
      <c r="C313" s="299">
        <v>301</v>
      </c>
      <c r="D313" s="94">
        <v>0</v>
      </c>
      <c r="E313" s="94">
        <v>0</v>
      </c>
      <c r="F313" s="125" t="str">
        <f>IF(D313&gt;0,IF(E313/D313&gt;=100,"&gt;&gt;100",E313/D313*100),"-")</f>
        <v>-</v>
      </c>
    </row>
    <row r="314" spans="1:6" s="3" customFormat="1" ht="12.75">
      <c r="A314" s="132" t="s">
        <v>1862</v>
      </c>
      <c r="B314" s="104" t="s">
        <v>1863</v>
      </c>
      <c r="C314" s="299">
        <v>302</v>
      </c>
      <c r="D314" s="94">
        <v>0</v>
      </c>
      <c r="E314" s="94">
        <v>0</v>
      </c>
      <c r="F314" s="125" t="str">
        <f>IF(D314&gt;0,IF(E314/D314&gt;=100,"&gt;&gt;100",E314/D314*100),"-")</f>
        <v>-</v>
      </c>
    </row>
    <row r="315" spans="1:6" s="3" customFormat="1" ht="12.75">
      <c r="A315" s="132">
        <v>26464</v>
      </c>
      <c r="B315" s="104" t="s">
        <v>2390</v>
      </c>
      <c r="C315" s="299">
        <v>303</v>
      </c>
      <c r="D315" s="94">
        <v>0</v>
      </c>
      <c r="E315" s="94">
        <v>0</v>
      </c>
      <c r="F315" s="125" t="str">
        <f>IF(D315&gt;0,IF(E315/D315&gt;=100,"&gt;&gt;100",E315/D315*100),"-")</f>
        <v>-</v>
      </c>
    </row>
    <row r="316" spans="1:6" s="3" customFormat="1" ht="12.75">
      <c r="A316" s="132">
        <v>26473</v>
      </c>
      <c r="B316" s="104" t="s">
        <v>2391</v>
      </c>
      <c r="C316" s="299">
        <v>304</v>
      </c>
      <c r="D316" s="94">
        <v>0</v>
      </c>
      <c r="E316" s="94">
        <v>0</v>
      </c>
      <c r="F316" s="125" t="str">
        <f>IF(D316&gt;0,IF(E316/D316&gt;=100,"&gt;&gt;100",E316/D316*100),"-")</f>
        <v>-</v>
      </c>
    </row>
    <row r="317" spans="1:6" s="3" customFormat="1" ht="12.75">
      <c r="A317" s="132" t="s">
        <v>1866</v>
      </c>
      <c r="B317" s="104" t="s">
        <v>1867</v>
      </c>
      <c r="C317" s="299">
        <v>305</v>
      </c>
      <c r="D317" s="94">
        <v>0</v>
      </c>
      <c r="E317" s="94">
        <v>0</v>
      </c>
      <c r="F317" s="125" t="str">
        <f>IF(D317&gt;0,IF(E317/D317&gt;=100,"&gt;&gt;100",E317/D317*100),"-")</f>
        <v>-</v>
      </c>
    </row>
    <row r="318" spans="1:6" s="3" customFormat="1" ht="12.75">
      <c r="A318" s="132">
        <v>26484</v>
      </c>
      <c r="B318" s="104" t="s">
        <v>2392</v>
      </c>
      <c r="C318" s="299">
        <v>306</v>
      </c>
      <c r="D318" s="94">
        <v>0</v>
      </c>
      <c r="E318" s="94">
        <v>0</v>
      </c>
      <c r="F318" s="125" t="str">
        <f>IF(D318&gt;0,IF(E318/D318&gt;=100,"&gt;&gt;100",E318/D318*100),"-")</f>
        <v>-</v>
      </c>
    </row>
    <row r="319" spans="1:6" s="3" customFormat="1" ht="12.75">
      <c r="A319" s="132">
        <v>26534</v>
      </c>
      <c r="B319" s="104" t="s">
        <v>1868</v>
      </c>
      <c r="C319" s="299">
        <v>307</v>
      </c>
      <c r="D319" s="94">
        <v>0</v>
      </c>
      <c r="E319" s="94">
        <v>0</v>
      </c>
      <c r="F319" s="125" t="str">
        <f>IF(D319&gt;0,IF(E319/D319&gt;=100,"&gt;&gt;100",E319/D319*100),"-")</f>
        <v>-</v>
      </c>
    </row>
    <row r="320" spans="1:6" s="3" customFormat="1" ht="12.75">
      <c r="A320" s="132">
        <v>26544</v>
      </c>
      <c r="B320" s="104" t="s">
        <v>2393</v>
      </c>
      <c r="C320" s="299">
        <v>308</v>
      </c>
      <c r="D320" s="94">
        <v>0</v>
      </c>
      <c r="E320" s="94">
        <v>0</v>
      </c>
      <c r="F320" s="125" t="str">
        <f>IF(D320&gt;0,IF(E320/D320&gt;=100,"&gt;&gt;100",E320/D320*100),"-")</f>
        <v>-</v>
      </c>
    </row>
    <row r="321" spans="1:6" s="3" customFormat="1" ht="12.75">
      <c r="A321" s="132">
        <v>26554</v>
      </c>
      <c r="B321" s="104" t="s">
        <v>2394</v>
      </c>
      <c r="C321" s="299">
        <v>309</v>
      </c>
      <c r="D321" s="94">
        <v>0</v>
      </c>
      <c r="E321" s="94">
        <v>0</v>
      </c>
      <c r="F321" s="125" t="str">
        <f>IF(D321&gt;0,IF(E321/D321&gt;=100,"&gt;&gt;100",E321/D321*100),"-")</f>
        <v>-</v>
      </c>
    </row>
    <row r="322" spans="1:6" s="3" customFormat="1" ht="14.1" customHeight="1">
      <c r="A322" s="315">
        <v>26564</v>
      </c>
      <c r="B322" s="317" t="s">
        <v>2395</v>
      </c>
      <c r="C322" s="302">
        <v>310</v>
      </c>
      <c r="D322" s="95">
        <v>0</v>
      </c>
      <c r="E322" s="95">
        <v>0</v>
      </c>
      <c r="F322" s="126" t="str">
        <f>IF(D322&gt;0,IF(E322/D322&gt;=100,"&gt;&gt;100",E322/D322*100),"-")</f>
        <v>-</v>
      </c>
    </row>
    <row r="323" ht="12.75"/>
    <row r="324" spans="1:7" s="288" customFormat="1" ht="25.5" customHeight="1">
      <c r="A324" s="287" t="s">
        <v>1869</v>
      </c>
      <c r="B324" s="287"/>
      <c r="D324" s="417" t="s">
        <v>1870</v>
      </c>
      <c r="E324" s="417"/>
      <c r="F324" s="287"/>
      <c r="G324" s="303"/>
    </row>
    <row r="325" spans="1:7" s="288" customFormat="1" ht="15" customHeight="1">
      <c r="A325" s="287" t="str">
        <f>IF(RefStr!H25&lt;&gt;"","Osoba za kontaktiranje: "&amp;RefStr!H25,"Osoba za kontaktiranje: _________________________________________")</f>
        <v>Osoba za kontaktiranje: GORITA TADIĆ</v>
      </c>
      <c r="B325" s="287"/>
      <c r="D325" s="289"/>
      <c r="E325" s="289"/>
      <c r="F325" s="287"/>
      <c r="G325" s="303"/>
    </row>
    <row r="326" spans="1:7" s="288" customFormat="1" ht="15" customHeight="1">
      <c r="A326" s="287" t="str">
        <f>IF(RefStr!H27="","Telefon za kontakt: _________________","Telefon za kontakt: "&amp;RefStr!H27)</f>
        <v>Telefon za kontakt: 021668285</v>
      </c>
      <c r="B326" s="287"/>
      <c r="F326" s="287"/>
      <c r="G326" s="303"/>
    </row>
    <row r="327" spans="1:7" s="288" customFormat="1" ht="15" customHeight="1">
      <c r="A327" s="287" t="str">
        <f>IF(RefStr!H33="","Odgovorna osoba: _____________________________","Odgovorna osoba: "&amp;RefStr!H33)</f>
        <v>Odgovorna osoba: PERICA BOSANČIĆ</v>
      </c>
      <c r="B327" s="287"/>
      <c r="C327" s="287"/>
      <c r="F327" s="287"/>
      <c r="G327" s="303"/>
    </row>
    <row r="328" ht="5.1" customHeight="1"/>
    <row r="329" ht="12.75" hidden="1"/>
    <row r="330" ht="12.75" hidden="1"/>
    <row r="331" ht="12.75" hidden="1"/>
    <row r="332" ht="12.75" hidden="1"/>
    <row r="333" ht="12.75" hidden="1"/>
    <row r="334" ht="12.75" hidden="1"/>
    <row r="335" ht="12.75" hidden="1"/>
    <row r="336" ht="12.75" hidden="1"/>
    <row r="337" ht="12.75" hidden="1"/>
    <row r="338" ht="12.75" hidden="1"/>
    <row r="339" ht="12.75" hidden="1"/>
    <row r="340" ht="12.75" hidden="1"/>
    <row r="341" ht="12.75" hidden="1"/>
    <row r="342" ht="12.75" hidden="1"/>
    <row r="343" ht="12.75" hidden="1"/>
    <row r="344" ht="12.75" hidden="1"/>
    <row r="345" ht="12.75" hidden="1"/>
    <row r="346" ht="12.75" hidden="1"/>
    <row r="347" ht="12.75" hidden="1"/>
    <row r="348" ht="12.75" hidden="1"/>
    <row r="349" ht="12.75" hidden="1"/>
    <row r="350" ht="12.75" hidden="1"/>
    <row r="351" ht="12.75" hidden="1"/>
    <row r="352" ht="12.75" hidden="1"/>
    <row r="353" ht="12.75" hidden="1"/>
    <row r="354" ht="12.75" hidden="1"/>
    <row r="355" ht="12.75" hidden="1"/>
    <row r="356" ht="12.75" hidden="1"/>
    <row r="357" ht="12.75" hidden="1"/>
    <row r="358" ht="12.75" hidden="1"/>
    <row r="359" ht="12.75" hidden="1"/>
    <row r="360" ht="12.75" hidden="1"/>
    <row r="361" ht="12.75" hidden="1"/>
    <row r="362" ht="12.75" hidden="1"/>
    <row r="363" ht="12.75" hidden="1"/>
    <row r="364" ht="12.75" hidden="1"/>
    <row r="365" ht="12.75" hidden="1"/>
    <row r="366" ht="12.75" hidden="1"/>
    <row r="367" ht="12.75" hidden="1"/>
    <row r="368" ht="12.75" hidden="1"/>
    <row r="369" ht="12.75" hidden="1"/>
    <row r="370" ht="12.75" hidden="1"/>
    <row r="371" ht="12.75" hidden="1"/>
    <row r="372" ht="12.75" hidden="1"/>
    <row r="373" ht="12.75" hidden="1"/>
    <row r="374" ht="12.75" hidden="1"/>
    <row r="375" ht="12.75" hidden="1"/>
    <row r="376" ht="12.75" hidden="1"/>
    <row r="377" ht="12.75" hidden="1"/>
    <row r="378" ht="12.75" hidden="1"/>
    <row r="379" ht="12.75" hidden="1"/>
    <row r="380" ht="12.75" hidden="1"/>
    <row r="381" ht="12.75" hidden="1"/>
    <row r="382" ht="12.75" hidden="1"/>
    <row r="383" ht="12.75" hidden="1"/>
    <row r="384" ht="12.75" hidden="1"/>
    <row r="385" ht="12.75" hidden="1"/>
    <row r="386" ht="12.75" hidden="1"/>
    <row r="387" ht="12.75" hidden="1"/>
    <row r="388" ht="12.75" hidden="1"/>
    <row r="389" ht="12.75" hidden="1"/>
    <row r="390" ht="12.75" hidden="1"/>
    <row r="391" ht="12.75" hidden="1"/>
    <row r="392" ht="12.75" hidden="1"/>
    <row r="393" ht="12.75" hidden="1"/>
    <row r="394" ht="12.75" hidden="1"/>
    <row r="395" ht="12.75" hidden="1"/>
    <row r="396" ht="12.75" hidden="1"/>
    <row r="397" ht="12.75" hidden="1"/>
    <row r="398" ht="12.75" hidden="1"/>
    <row r="399" ht="12.75" hidden="1"/>
    <row r="400" ht="12.75" hidden="1"/>
    <row r="401" ht="12.75" hidden="1"/>
    <row r="402" ht="12.75" hidden="1"/>
    <row r="403" ht="12.75" hidden="1"/>
    <row r="404" ht="12.75" hidden="1"/>
    <row r="405" ht="12.75" hidden="1"/>
    <row r="406" ht="12.75" hidden="1"/>
    <row r="407" ht="12.75" hidden="1"/>
    <row r="408" ht="12.75" hidden="1"/>
    <row r="409" ht="12.75" hidden="1"/>
    <row r="410" ht="12.75" hidden="1"/>
    <row r="411" ht="12.75" hidden="1"/>
    <row r="412" ht="12.75" hidden="1"/>
    <row r="413" ht="12.75" hidden="1"/>
    <row r="414" ht="12.75" hidden="1"/>
    <row r="415" ht="12.75" hidden="1"/>
    <row r="416" ht="12.75" hidden="1"/>
    <row r="417" ht="12.75" hidden="1"/>
    <row r="418" ht="12.75" hidden="1"/>
    <row r="419" ht="12.75" hidden="1"/>
    <row r="420" ht="12.75" hidden="1"/>
    <row r="421" ht="12.75" hidden="1"/>
    <row r="422" ht="12.75" hidden="1"/>
    <row r="423" ht="12.75" hidden="1"/>
    <row r="424" ht="12.75" hidden="1"/>
    <row r="425" ht="12.75" hidden="1"/>
    <row r="426" ht="12.75" hidden="1"/>
    <row r="427" ht="12.75" hidden="1"/>
    <row r="428" ht="12.75" hidden="1"/>
    <row r="429" ht="12.75" hidden="1"/>
    <row r="430" ht="12.75" hidden="1"/>
    <row r="431" ht="12.75" hidden="1"/>
    <row r="432" ht="12.75" hidden="1"/>
    <row r="433" ht="12.75" hidden="1"/>
    <row r="434" ht="12.75" hidden="1"/>
    <row r="435" ht="12.75" hidden="1"/>
    <row r="436" ht="12.75" hidden="1"/>
    <row r="437" ht="12.75" hidden="1"/>
    <row r="438" ht="12.75" hidden="1"/>
    <row r="439" ht="12.75" hidden="1"/>
    <row r="440" ht="12.75" hidden="1"/>
    <row r="441" ht="12.75" hidden="1"/>
    <row r="442" ht="12.75" hidden="1"/>
    <row r="443" ht="12.75" hidden="1"/>
    <row r="444" ht="12.75" hidden="1"/>
    <row r="445" ht="12.75" hidden="1"/>
    <row r="446" ht="12.75" hidden="1"/>
    <row r="447" ht="12.75" hidden="1"/>
    <row r="448" ht="12.75" hidden="1"/>
    <row r="449" ht="12.75" hidden="1"/>
    <row r="450" ht="12.75" hidden="1"/>
    <row r="451" ht="12.75" hidden="1"/>
    <row r="452" ht="12.75" hidden="1"/>
    <row r="453" ht="12.75" hidden="1"/>
    <row r="454" ht="12.75" hidden="1"/>
    <row r="455" ht="12.75" hidden="1"/>
    <row r="456" ht="12.75" hidden="1"/>
    <row r="457" ht="12.75" hidden="1"/>
    <row r="458" ht="12.75" hidden="1"/>
    <row r="459" ht="12.75" hidden="1"/>
    <row r="460" ht="12.75" hidden="1"/>
    <row r="461" ht="12.75" hidden="1"/>
    <row r="462" ht="12.75" hidden="1"/>
    <row r="463" ht="12.75" hidden="1"/>
    <row r="464" ht="12.75" hidden="1"/>
    <row r="465" ht="12.75" hidden="1"/>
    <row r="466" ht="12.75" hidden="1"/>
    <row r="467" ht="12.75" hidden="1"/>
    <row r="468" ht="12.75" hidden="1"/>
    <row r="469" ht="12.75" hidden="1"/>
    <row r="470" ht="12.75" hidden="1"/>
    <row r="471" ht="12.75" hidden="1"/>
    <row r="472" ht="12.75" hidden="1"/>
    <row r="473" ht="12.75" hidden="1"/>
    <row r="474" ht="12.75" hidden="1"/>
    <row r="475" ht="12.75" hidden="1"/>
    <row r="476" ht="12.75" hidden="1"/>
    <row r="477" ht="12.75" hidden="1"/>
    <row r="478" ht="12.75" hidden="1"/>
    <row r="479" ht="12.75" hidden="1"/>
    <row r="480" ht="12.75" hidden="1"/>
    <row r="481" ht="12.75" hidden="1"/>
    <row r="482" ht="12.75" hidden="1"/>
    <row r="483" ht="12.75" hidden="1"/>
    <row r="484" ht="12.75" hidden="1"/>
    <row r="485" ht="12.75" hidden="1"/>
    <row r="486" ht="12.75" hidden="1"/>
    <row r="487" ht="12.75" hidden="1"/>
    <row r="488" ht="12.75" hidden="1"/>
    <row r="489" ht="12.75" hidden="1"/>
    <row r="490" ht="12.75" hidden="1"/>
    <row r="491" ht="12.75" hidden="1"/>
    <row r="492" ht="12.75" hidden="1"/>
    <row r="493" ht="12.75" hidden="1"/>
    <row r="494" ht="12.75" hidden="1"/>
    <row r="495" ht="12.75" hidden="1"/>
    <row r="496" ht="12.75" hidden="1"/>
    <row r="497" ht="12.75" hidden="1"/>
    <row r="498" ht="12.75" hidden="1"/>
    <row r="499" ht="12.75" hidden="1"/>
    <row r="500" ht="12.75" hidden="1"/>
    <row r="501" ht="12.75" hidden="1"/>
    <row r="502" ht="12.75" hidden="1"/>
    <row r="503" ht="12.75" hidden="1"/>
    <row r="504" ht="12.75" hidden="1"/>
    <row r="505" ht="12.75" hidden="1"/>
    <row r="506" ht="12.75" hidden="1"/>
    <row r="507" ht="12.75" hidden="1"/>
    <row r="508" ht="12.75" hidden="1"/>
    <row r="509" ht="12.75" hidden="1"/>
    <row r="510" ht="12.75" hidden="1"/>
    <row r="511" ht="12.75" hidden="1"/>
    <row r="512" ht="12.75" hidden="1"/>
    <row r="513" ht="12.75" hidden="1"/>
    <row r="514" ht="12.75" hidden="1"/>
    <row r="515" ht="12.75" hidden="1"/>
    <row r="516" ht="12.75" hidden="1"/>
    <row r="517" ht="12.75" hidden="1"/>
    <row r="518" ht="12.75" hidden="1"/>
    <row r="519" ht="12.75" hidden="1"/>
    <row r="520" ht="12.75" hidden="1"/>
    <row r="521" ht="12.75" hidden="1"/>
    <row r="522" ht="12.75" hidden="1"/>
    <row r="523" ht="12.75" hidden="1"/>
    <row r="524" ht="12.75" hidden="1"/>
    <row r="525" ht="12.75" hidden="1"/>
    <row r="526" ht="12.75" hidden="1"/>
    <row r="527" ht="12.75" hidden="1"/>
    <row r="528" ht="12.75" hidden="1"/>
    <row r="529" ht="12.75" hidden="1"/>
    <row r="530" ht="12.75" hidden="1"/>
    <row r="531" ht="12.75" hidden="1"/>
    <row r="532" ht="12.75" hidden="1"/>
    <row r="533" ht="12.75" hidden="1"/>
    <row r="534" ht="12.75" hidden="1"/>
    <row r="535" ht="12.75" hidden="1"/>
    <row r="536" ht="12.75" hidden="1"/>
    <row r="537" ht="12.75" hidden="1"/>
    <row r="538" ht="12.75" hidden="1"/>
    <row r="539" ht="12.75" hidden="1"/>
    <row r="540" ht="12.75" hidden="1"/>
    <row r="541" ht="12.75" hidden="1"/>
    <row r="542" ht="12.75" hidden="1"/>
    <row r="543" ht="12.75" hidden="1"/>
    <row r="544" ht="12.75" hidden="1"/>
    <row r="545" ht="12.75" hidden="1"/>
    <row r="546" ht="12.75" hidden="1"/>
    <row r="547" ht="12.75" hidden="1"/>
    <row r="548" ht="12.75" hidden="1"/>
    <row r="549" ht="12.75" hidden="1"/>
    <row r="550" ht="12.75" hidden="1"/>
    <row r="551" ht="12.75" hidden="1"/>
    <row r="552" ht="12.75" hidden="1"/>
    <row r="553" ht="12.75" hidden="1"/>
    <row r="554" ht="12.75" hidden="1"/>
    <row r="555" ht="12.75" hidden="1"/>
    <row r="556" ht="12.75" hidden="1"/>
    <row r="557" ht="12.75" hidden="1"/>
    <row r="558" ht="12.75" hidden="1"/>
    <row r="559" ht="12.75" hidden="1"/>
    <row r="560" ht="12.75" hidden="1"/>
    <row r="561" ht="12.75" hidden="1"/>
    <row r="562" ht="12.75" hidden="1"/>
    <row r="563" ht="12.75" hidden="1"/>
    <row r="564" ht="12.75" hidden="1"/>
    <row r="565" ht="12.75" hidden="1"/>
    <row r="566" ht="12.75" hidden="1"/>
    <row r="567" ht="12.75" hidden="1"/>
    <row r="568" ht="12.75" hidden="1"/>
    <row r="569" ht="12.75" hidden="1"/>
    <row r="570" ht="12.75" hidden="1"/>
    <row r="571" ht="12.75" hidden="1"/>
    <row r="572" ht="12.75" hidden="1"/>
    <row r="573" ht="12.75" hidden="1"/>
    <row r="574" ht="12.75" hidden="1"/>
    <row r="575" ht="12.75" hidden="1"/>
    <row r="576" ht="12.75" hidden="1"/>
    <row r="577" ht="12.75" hidden="1"/>
    <row r="578" ht="12.75" hidden="1"/>
    <row r="579" ht="12.75" hidden="1"/>
    <row r="580" ht="12.75" hidden="1"/>
    <row r="581" ht="12.75" hidden="1"/>
    <row r="582" ht="12.75" hidden="1"/>
    <row r="583" ht="12.75" hidden="1"/>
    <row r="584" ht="12.75" hidden="1"/>
    <row r="585" ht="12.75" hidden="1"/>
    <row r="586" ht="12.75" hidden="1"/>
    <row r="587" ht="12.75" hidden="1"/>
    <row r="588" ht="12.75" hidden="1"/>
    <row r="589" ht="12.75" hidden="1"/>
    <row r="590" ht="12.75" hidden="1"/>
    <row r="591" ht="12.75" hidden="1"/>
    <row r="592" ht="12.75" hidden="1"/>
    <row r="593" ht="12.75" hidden="1"/>
    <row r="594" ht="12.75" hidden="1"/>
    <row r="595" ht="12.75" hidden="1"/>
    <row r="596" ht="12.75" hidden="1"/>
    <row r="597" ht="12.75" hidden="1"/>
    <row r="598" ht="12.75" hidden="1"/>
    <row r="599" ht="12.75" hidden="1"/>
    <row r="600" ht="12.75" hidden="1"/>
    <row r="601" ht="12.75" hidden="1"/>
    <row r="602" ht="12.75" hidden="1"/>
    <row r="603" ht="12.75" hidden="1"/>
    <row r="604" ht="12.75" hidden="1"/>
    <row r="605" ht="12.75" hidden="1"/>
    <row r="606" ht="12.75" hidden="1"/>
    <row r="607" ht="12.75" hidden="1"/>
    <row r="608" ht="12.75" hidden="1"/>
    <row r="609" ht="12.75" hidden="1"/>
    <row r="610" ht="12.75" hidden="1"/>
    <row r="611" ht="12.75" hidden="1"/>
    <row r="612" ht="12.75" hidden="1"/>
    <row r="613" ht="12.75" hidden="1"/>
    <row r="614" ht="12.75" hidden="1"/>
    <row r="615" ht="12.75" hidden="1"/>
    <row r="616" ht="12.75" hidden="1"/>
    <row r="617" ht="12.75" hidden="1"/>
    <row r="618" ht="12.75" hidden="1"/>
    <row r="619" ht="12.75" hidden="1"/>
    <row r="620" ht="12.75" hidden="1"/>
    <row r="621" ht="12.75" hidden="1"/>
    <row r="622" ht="12.75" hidden="1"/>
    <row r="623" ht="12.75" hidden="1"/>
    <row r="624" ht="12.75" hidden="1"/>
    <row r="625" ht="12.75" hidden="1"/>
    <row r="626" ht="12.75" hidden="1"/>
    <row r="627" ht="12.75" hidden="1"/>
    <row r="628" ht="12.75" hidden="1"/>
    <row r="629" ht="12.75" hidden="1"/>
    <row r="630" ht="12.75" hidden="1"/>
    <row r="631" ht="12.75" hidden="1"/>
    <row r="632" ht="12.75" hidden="1"/>
    <row r="633" ht="12.75" hidden="1"/>
    <row r="634" ht="12.75" hidden="1"/>
    <row r="635" ht="12.75" hidden="1"/>
    <row r="636" ht="12.75" hidden="1"/>
    <row r="637" ht="12.75" hidden="1"/>
    <row r="638" ht="12.75" hidden="1"/>
    <row r="639" ht="12.75" hidden="1"/>
    <row r="640" ht="12.75" hidden="1"/>
    <row r="641" ht="12.75" hidden="1"/>
    <row r="642" ht="12.75" hidden="1"/>
    <row r="643" ht="12.75" hidden="1"/>
    <row r="644" ht="12.75" hidden="1"/>
    <row r="645" ht="12.75" hidden="1"/>
    <row r="646" ht="12.75" hidden="1"/>
    <row r="647" ht="12.75" hidden="1"/>
    <row r="648" ht="12.75" hidden="1"/>
    <row r="649" ht="12.75" hidden="1"/>
    <row r="650" ht="12.75" hidden="1"/>
    <row r="651" ht="12.75" hidden="1"/>
    <row r="652" ht="12.75" hidden="1"/>
    <row r="653" ht="12.75" hidden="1"/>
    <row r="654" ht="12.75" hidden="1"/>
    <row r="655" ht="12.75" hidden="1"/>
    <row r="656" ht="12.75" hidden="1"/>
    <row r="657" ht="12.75" hidden="1"/>
    <row r="658" ht="12.75" hidden="1"/>
    <row r="659" ht="12.75" hidden="1"/>
    <row r="660" ht="12.75" hidden="1"/>
    <row r="661" ht="12.75" hidden="1"/>
    <row r="662" ht="12.75" hidden="1"/>
    <row r="663" ht="12.75" hidden="1"/>
    <row r="664" ht="12.75" hidden="1"/>
    <row r="665" ht="12.75" hidden="1"/>
    <row r="666" ht="12.75" hidden="1"/>
    <row r="667" ht="12.75" hidden="1"/>
    <row r="668" ht="12.75" hidden="1"/>
    <row r="669" ht="12.75" hidden="1"/>
    <row r="670" ht="12.75" hidden="1"/>
    <row r="671" ht="12.75" hidden="1"/>
    <row r="672" ht="12.75" hidden="1"/>
    <row r="673" ht="12.75" hidden="1"/>
    <row r="674" ht="12.75" hidden="1"/>
    <row r="675" ht="12.75" hidden="1"/>
    <row r="676" ht="12.75" hidden="1"/>
    <row r="677" ht="12.75" hidden="1"/>
    <row r="678" ht="12.75" hidden="1"/>
    <row r="679" ht="12.75" hidden="1"/>
    <row r="680" ht="12.75" hidden="1"/>
    <row r="681" ht="12.75" hidden="1"/>
    <row r="682" ht="12.75" hidden="1"/>
    <row r="683" ht="12.75" hidden="1"/>
    <row r="684" ht="12.75" hidden="1"/>
    <row r="685" ht="12.75" hidden="1"/>
    <row r="686" ht="12.75" hidden="1"/>
    <row r="687" ht="12.75" hidden="1"/>
    <row r="688" ht="12.75" hidden="1"/>
    <row r="689" ht="12.75" hidden="1"/>
    <row r="690" ht="12.75" hidden="1"/>
    <row r="691" ht="12.75" hidden="1"/>
    <row r="692" ht="12.75" hidden="1"/>
    <row r="693" ht="12.75" hidden="1"/>
    <row r="694" ht="12.75" hidden="1"/>
    <row r="695" ht="12.75" hidden="1"/>
    <row r="696" ht="12.75" hidden="1"/>
    <row r="697" ht="12.75" hidden="1"/>
    <row r="698" ht="12.75" hidden="1"/>
    <row r="699" ht="12.75" hidden="1"/>
    <row r="700" ht="12.75" hidden="1"/>
    <row r="701" ht="12.75" hidden="1"/>
    <row r="702" ht="12.75" hidden="1"/>
    <row r="703" ht="12.75" hidden="1"/>
    <row r="704" ht="12.75" hidden="1"/>
    <row r="705" ht="12.75" hidden="1"/>
    <row r="706" ht="12.75" hidden="1"/>
    <row r="707" ht="12.75" hidden="1"/>
    <row r="708" ht="12.75" hidden="1"/>
    <row r="709" ht="12.75" hidden="1"/>
    <row r="710" ht="12.75" hidden="1"/>
    <row r="711" ht="12.75" hidden="1"/>
    <row r="712" ht="12.75" hidden="1"/>
    <row r="713" ht="12.75" hidden="1"/>
    <row r="714" ht="12.75" hidden="1"/>
    <row r="715" ht="12.75" hidden="1"/>
    <row r="716" ht="12.75" hidden="1"/>
    <row r="717" ht="12.75" hidden="1"/>
    <row r="718" ht="12.75" hidden="1"/>
    <row r="719" ht="12.75" hidden="1"/>
    <row r="720" ht="12.75" hidden="1"/>
    <row r="721" ht="12.75" hidden="1"/>
    <row r="722" ht="12.75" hidden="1"/>
    <row r="723" ht="12.75" hidden="1"/>
    <row r="724" ht="12.75" hidden="1"/>
    <row r="725" ht="12.75" hidden="1"/>
    <row r="726" ht="12.75" hidden="1"/>
    <row r="727" ht="12.75" hidden="1"/>
    <row r="728" ht="12.75" hidden="1"/>
    <row r="729" ht="12.75" hidden="1"/>
    <row r="730" ht="12.75" hidden="1"/>
    <row r="731" ht="12.75" hidden="1"/>
    <row r="732" ht="12.75" hidden="1"/>
    <row r="733" ht="12.75" hidden="1"/>
    <row r="734" ht="12.75" hidden="1"/>
    <row r="735" ht="12.75" hidden="1"/>
    <row r="736" ht="12.75" hidden="1"/>
    <row r="737" ht="12.75" hidden="1"/>
    <row r="738" ht="12.75" hidden="1"/>
    <row r="739" ht="12.75" hidden="1"/>
    <row r="740" ht="12.75" hidden="1"/>
    <row r="741" ht="12.75" hidden="1"/>
    <row r="742" ht="12.75" hidden="1"/>
    <row r="743" ht="12.75" hidden="1"/>
    <row r="744" ht="12.75" hidden="1"/>
    <row r="745" ht="12.75" hidden="1"/>
    <row r="746" ht="12.75" hidden="1"/>
    <row r="747" ht="12.75" hidden="1"/>
    <row r="748" ht="12.75" hidden="1"/>
    <row r="749" ht="12.75" hidden="1"/>
    <row r="750" ht="12.75" hidden="1"/>
    <row r="751" ht="12.75" hidden="1"/>
    <row r="752" ht="12.75" hidden="1"/>
    <row r="753" ht="12.75" hidden="1"/>
    <row r="754" ht="12.75" hidden="1"/>
    <row r="755" ht="12.75" hidden="1"/>
    <row r="756" ht="12.75" hidden="1"/>
    <row r="757" ht="12.75" hidden="1"/>
    <row r="758" ht="12.75" hidden="1"/>
    <row r="759" ht="12.75" hidden="1"/>
    <row r="760" ht="12.75" hidden="1"/>
    <row r="761" ht="12.75" hidden="1"/>
    <row r="762" ht="12.75" hidden="1"/>
    <row r="763" ht="12.75" hidden="1"/>
    <row r="764" ht="12.75" hidden="1"/>
    <row r="765" ht="12.75" hidden="1"/>
    <row r="766" ht="12.75" hidden="1"/>
    <row r="767" ht="12.75" hidden="1"/>
    <row r="768" ht="12.75" hidden="1"/>
    <row r="769" ht="12.75" hidden="1"/>
    <row r="770" ht="12.75" hidden="1"/>
    <row r="771" ht="12.75" hidden="1"/>
    <row r="772" ht="12.75" hidden="1"/>
    <row r="773" ht="12.75" hidden="1"/>
    <row r="774" ht="12.75" hidden="1"/>
    <row r="775" ht="12.75" hidden="1"/>
    <row r="776" ht="12.75" hidden="1"/>
    <row r="777" ht="12.75" hidden="1"/>
    <row r="778" ht="12.75" hidden="1"/>
    <row r="779" ht="12.75" hidden="1"/>
    <row r="780" ht="12.75" hidden="1"/>
    <row r="781" ht="12.75" hidden="1"/>
    <row r="782" ht="12.75" hidden="1"/>
    <row r="783" ht="12.75" hidden="1"/>
    <row r="784" ht="12.75" hidden="1"/>
    <row r="785" ht="12.75" hidden="1"/>
    <row r="786" ht="12.75" hidden="1"/>
    <row r="787" ht="12.75" hidden="1"/>
    <row r="788" ht="12.75" hidden="1"/>
    <row r="789" ht="12.75" hidden="1"/>
    <row r="790" ht="12.75" hidden="1"/>
    <row r="791" ht="12.75" hidden="1"/>
    <row r="792" ht="12.75" hidden="1"/>
    <row r="793" ht="12.75" hidden="1"/>
    <row r="794" ht="12.75" hidden="1"/>
    <row r="795" ht="12.75" hidden="1"/>
    <row r="796" ht="12.75" hidden="1"/>
    <row r="797" ht="12.75" hidden="1"/>
    <row r="798" ht="12.75" hidden="1"/>
    <row r="799" ht="12.75" hidden="1"/>
    <row r="800" ht="12.75" hidden="1"/>
    <row r="801" ht="12.75" hidden="1"/>
    <row r="802" ht="12.75" hidden="1"/>
    <row r="803" ht="12.75" hidden="1"/>
    <row r="804" ht="12.75" hidden="1"/>
    <row r="805" ht="12.75" hidden="1"/>
    <row r="806" ht="12.75" hidden="1"/>
    <row r="807" ht="12.75" hidden="1"/>
    <row r="808" ht="12.75" hidden="1"/>
    <row r="809" ht="12.75" hidden="1"/>
    <row r="810" ht="12.75" hidden="1"/>
    <row r="811" ht="12.75" hidden="1"/>
    <row r="812" ht="12.75" hidden="1"/>
    <row r="813" ht="12.75" hidden="1"/>
    <row r="814" ht="12.75" hidden="1"/>
    <row r="815" ht="12.75" hidden="1"/>
    <row r="816" ht="12.75" hidden="1"/>
    <row r="817" ht="12.75" hidden="1"/>
    <row r="818" ht="12.75" hidden="1"/>
    <row r="819" ht="12.75" hidden="1"/>
    <row r="820" ht="12.75" hidden="1"/>
    <row r="821" ht="12.75" hidden="1"/>
    <row r="822" ht="12.75" hidden="1"/>
    <row r="823" ht="12.75" hidden="1"/>
    <row r="824" ht="12.75" hidden="1"/>
    <row r="825" ht="12.75" hidden="1"/>
    <row r="826" ht="12.75" hidden="1"/>
    <row r="827" ht="12.75" hidden="1"/>
    <row r="828" ht="12.75" hidden="1"/>
    <row r="829" ht="12.75" hidden="1"/>
    <row r="830" ht="12.75" hidden="1"/>
    <row r="831" ht="12.75" hidden="1"/>
    <row r="832" ht="12.75" hidden="1"/>
    <row r="833" ht="12.75" hidden="1"/>
    <row r="834" ht="12.75" hidden="1"/>
    <row r="835" ht="12.75" hidden="1"/>
    <row r="836" ht="12.75" hidden="1"/>
    <row r="837" ht="12.75" hidden="1"/>
    <row r="838" ht="12.75" hidden="1"/>
    <row r="839" ht="12.75" hidden="1"/>
    <row r="840" ht="12.75" hidden="1"/>
    <row r="841" ht="12.75" hidden="1"/>
    <row r="842" ht="12.75" hidden="1"/>
    <row r="843" ht="12.75" hidden="1"/>
    <row r="844" ht="12.75" hidden="1"/>
    <row r="845" ht="12.75" hidden="1"/>
    <row r="846" ht="12.75" hidden="1"/>
    <row r="847" ht="12.75" hidden="1"/>
    <row r="848" ht="12.75" hidden="1"/>
    <row r="849" ht="12.75" hidden="1"/>
    <row r="850" ht="12.75" hidden="1"/>
    <row r="851" ht="12.75" hidden="1"/>
    <row r="852" ht="12.75" hidden="1"/>
    <row r="853" ht="12.75" hidden="1"/>
    <row r="854" ht="12.75" hidden="1"/>
    <row r="855" ht="12.75" hidden="1"/>
    <row r="856" ht="12.75" hidden="1"/>
    <row r="857" ht="12.75" hidden="1"/>
    <row r="858" ht="12.75" hidden="1"/>
    <row r="859" ht="12.75" hidden="1"/>
    <row r="860" ht="12.75" hidden="1"/>
    <row r="861" ht="12.75" hidden="1"/>
    <row r="862" ht="12.75" hidden="1"/>
    <row r="863" ht="12.75" hidden="1"/>
    <row r="864" ht="12.75" hidden="1"/>
    <row r="865" ht="12.75" hidden="1"/>
    <row r="866" ht="12.75" hidden="1"/>
    <row r="867" ht="12.75" hidden="1"/>
    <row r="868" ht="12.75" hidden="1"/>
    <row r="869" ht="12.75" hidden="1"/>
    <row r="870" ht="12.75" hidden="1"/>
    <row r="871" ht="12.75" hidden="1"/>
    <row r="872" ht="12.75" hidden="1"/>
    <row r="873" ht="12.75" hidden="1"/>
    <row r="874" ht="12.75" hidden="1"/>
    <row r="875" ht="12.75" hidden="1"/>
    <row r="876" ht="12.75" hidden="1"/>
    <row r="877" ht="12.75" hidden="1"/>
    <row r="878" ht="12.75" hidden="1"/>
    <row r="879" ht="12.75" hidden="1"/>
    <row r="880" ht="12.75" hidden="1"/>
    <row r="881" ht="12.75" hidden="1"/>
    <row r="882" ht="12.75" hidden="1"/>
    <row r="883" ht="12.75" hidden="1"/>
    <row r="884" ht="12.75" hidden="1"/>
    <row r="885" ht="12.75" hidden="1"/>
    <row r="886" ht="12.75" hidden="1"/>
    <row r="887" ht="12.75" hidden="1"/>
    <row r="888" ht="12.75" hidden="1"/>
    <row r="889" ht="12.75" hidden="1"/>
    <row r="890" ht="12.75" hidden="1"/>
    <row r="891" ht="12.75" hidden="1"/>
    <row r="892" ht="12.75" hidden="1"/>
    <row r="893" ht="12.75" hidden="1"/>
    <row r="894" ht="12.75" hidden="1"/>
    <row r="895" ht="12.75" hidden="1"/>
    <row r="896" ht="12.75" hidden="1"/>
    <row r="897" ht="12.75" hidden="1"/>
    <row r="898" ht="12.75" hidden="1"/>
    <row r="899" ht="12.75" hidden="1"/>
    <row r="900" ht="12.75" hidden="1"/>
    <row r="901" ht="12.75" hidden="1"/>
    <row r="902" ht="12.75" hidden="1"/>
    <row r="903" ht="12.75" hidden="1"/>
    <row r="904" ht="12.75" hidden="1"/>
    <row r="905" ht="12.75" hidden="1"/>
    <row r="906" ht="12.75" hidden="1"/>
    <row r="907" ht="12.75" hidden="1"/>
    <row r="908" ht="12.75" hidden="1"/>
    <row r="909" ht="12.75" hidden="1"/>
    <row r="910" ht="12.75" hidden="1"/>
    <row r="911" ht="12.75" hidden="1"/>
    <row r="912" ht="12.75" hidden="1"/>
    <row r="913" ht="12.75" hidden="1"/>
    <row r="914" ht="12.75" hidden="1"/>
    <row r="915" ht="12.75" hidden="1"/>
    <row r="916" ht="12.75" hidden="1"/>
    <row r="917" ht="12.75" hidden="1"/>
    <row r="918" ht="12.75" hidden="1"/>
    <row r="919" ht="12.75" hidden="1"/>
    <row r="920" ht="12.75" hidden="1"/>
    <row r="921" ht="12.75" hidden="1"/>
    <row r="922" ht="12.75" hidden="1"/>
    <row r="923" ht="12.75" hidden="1"/>
    <row r="924" ht="12.75" hidden="1"/>
    <row r="925" ht="12.75" hidden="1"/>
    <row r="926" ht="12.75" hidden="1"/>
    <row r="927" ht="12.75" hidden="1"/>
    <row r="928" ht="12.75" hidden="1"/>
    <row r="929" ht="12.75" hidden="1"/>
    <row r="930" ht="12.75" hidden="1"/>
    <row r="931" ht="12.75" hidden="1"/>
    <row r="932" ht="12.75" hidden="1"/>
    <row r="933" ht="12.75" hidden="1"/>
    <row r="934" ht="12.75" hidden="1"/>
    <row r="935" ht="12.75" hidden="1"/>
    <row r="936" ht="12.75" hidden="1"/>
    <row r="937" ht="12.75" hidden="1"/>
    <row r="938" ht="12.75" hidden="1"/>
    <row r="939" ht="12.75" hidden="1"/>
    <row r="940" ht="12.75" hidden="1"/>
    <row r="941" ht="12.75" hidden="1"/>
    <row r="942" ht="12.75" hidden="1"/>
    <row r="943" ht="12.75" hidden="1"/>
    <row r="944" ht="12.75" hidden="1"/>
    <row r="945" ht="12.75" hidden="1"/>
    <row r="946" ht="12.75" hidden="1"/>
    <row r="947" ht="12.75" hidden="1"/>
    <row r="948" ht="12.75" hidden="1"/>
    <row r="949" ht="12.75" hidden="1"/>
    <row r="950" ht="12.75" hidden="1"/>
    <row r="951" ht="12.75" hidden="1"/>
    <row r="952" ht="12.75" hidden="1"/>
    <row r="953" ht="12.75" hidden="1"/>
    <row r="954" ht="12.75" hidden="1"/>
    <row r="955" ht="12.75" hidden="1"/>
    <row r="956" ht="12.75" hidden="1"/>
    <row r="957" ht="12.75" hidden="1"/>
    <row r="958" ht="12.75" hidden="1"/>
    <row r="959" ht="12.75" hidden="1"/>
    <row r="960" ht="12.75" hidden="1"/>
    <row r="961" ht="12.75" hidden="1"/>
    <row r="962" ht="12.75" hidden="1"/>
    <row r="963" ht="12.75" hidden="1"/>
    <row r="964" ht="12.75" hidden="1"/>
    <row r="965" ht="12.75" hidden="1"/>
    <row r="966" ht="12.75" hidden="1"/>
    <row r="967" ht="12.75" hidden="1"/>
    <row r="968" ht="12.75" hidden="1"/>
    <row r="969" ht="12.75" hidden="1"/>
    <row r="970" ht="12.75" hidden="1"/>
    <row r="971" ht="12.75" hidden="1"/>
    <row r="972" ht="12.75" hidden="1"/>
    <row r="973" ht="12.75" hidden="1"/>
    <row r="974" ht="12.75" hidden="1"/>
    <row r="975" ht="12.75" hidden="1"/>
    <row r="976" ht="12.75" hidden="1"/>
    <row r="977" ht="12.75" hidden="1"/>
    <row r="978" ht="12.75" hidden="1"/>
    <row r="979" ht="12.75" hidden="1"/>
    <row r="980" ht="12.75" hidden="1"/>
    <row r="981" ht="12.75" hidden="1"/>
    <row r="982" ht="12.75" hidden="1"/>
    <row r="983" ht="12.75" hidden="1"/>
    <row r="984" ht="12.75" hidden="1"/>
    <row r="985" ht="12.75" hidden="1"/>
    <row r="986" ht="12.75" hidden="1"/>
    <row r="987" ht="12.75" hidden="1"/>
    <row r="988" ht="12.75" hidden="1"/>
    <row r="989" ht="12.75" hidden="1"/>
    <row r="990" ht="12.75" hidden="1"/>
    <row r="991" ht="12.75" hidden="1"/>
    <row r="992" ht="12.75" hidden="1"/>
    <row r="993" ht="12.75" hidden="1"/>
    <row r="994" ht="12.75" hidden="1"/>
    <row r="995" ht="12.75" hidden="1"/>
    <row r="996" ht="12.75" hidden="1"/>
    <row r="997" ht="12.75" hidden="1"/>
    <row r="998" ht="12.75" hidden="1"/>
    <row r="999" ht="12.75" hidden="1"/>
    <row r="1000" ht="12.75" hidden="1"/>
    <row r="1001" ht="12.75" hidden="1"/>
    <row r="1002" ht="12.75" hidden="1"/>
    <row r="1003" ht="12.75" hidden="1"/>
    <row r="1004" ht="12.75" hidden="1"/>
    <row r="1005" ht="12.75" hidden="1"/>
    <row r="1006" ht="12.75" hidden="1"/>
    <row r="1007" ht="12.75" hidden="1"/>
    <row r="1008" ht="12.75" hidden="1"/>
    <row r="1009" ht="12.75" hidden="1"/>
    <row r="1010" ht="12.75" hidden="1"/>
    <row r="1011" ht="12.75" hidden="1"/>
    <row r="1012" ht="12.75" hidden="1"/>
    <row r="1013" ht="12.75" hidden="1"/>
    <row r="1014" ht="12.75" hidden="1"/>
    <row r="1015" ht="12.75" hidden="1"/>
    <row r="1016" ht="12.75" hidden="1"/>
    <row r="1017" ht="12.75" hidden="1"/>
    <row r="1018" ht="12.75" hidden="1"/>
    <row r="1019" ht="12.75" hidden="1"/>
    <row r="1020" ht="12.75" hidden="1"/>
    <row r="1021" ht="12.75" hidden="1"/>
    <row r="1022" ht="12.75" hidden="1"/>
    <row r="1023" ht="12.75" hidden="1"/>
    <row r="1024" ht="12.75" hidden="1"/>
    <row r="1025" ht="12.75" hidden="1"/>
    <row r="1026" ht="12.75" hidden="1"/>
    <row r="1027" ht="12.75" hidden="1"/>
    <row r="1028" ht="12.75" hidden="1"/>
    <row r="1029" ht="12.75" hidden="1"/>
    <row r="1030" ht="12.75" hidden="1"/>
    <row r="1031" ht="12.75" hidden="1"/>
    <row r="1032" ht="12.75" hidden="1"/>
    <row r="1033" ht="12.75" hidden="1"/>
    <row r="1034" ht="12.75" hidden="1"/>
    <row r="1035" ht="12.75" hidden="1"/>
    <row r="1036" ht="12.75" hidden="1"/>
    <row r="1037" ht="12.75" hidden="1"/>
    <row r="1038" ht="12.75" hidden="1"/>
    <row r="1039" ht="12.75" hidden="1"/>
    <row r="1040" ht="12.75" hidden="1"/>
    <row r="1041" ht="12.75" hidden="1"/>
    <row r="1042" ht="12.75" hidden="1"/>
    <row r="1043" ht="12.75" hidden="1"/>
    <row r="1044" ht="12.75" hidden="1"/>
    <row r="1045" ht="12.75" hidden="1"/>
  </sheetData>
  <sheetProtection password="C79A" sheet="1" objects="1" scenarios="1"/>
  <mergeCells count="13">
    <mergeCell ref="E4:F4"/>
    <mergeCell ref="B5:D5"/>
    <mergeCell ref="E5:F5"/>
    <mergeCell ref="A3:D3"/>
    <mergeCell ref="A1:B1"/>
    <mergeCell ref="C1:F1"/>
    <mergeCell ref="E2:F2"/>
    <mergeCell ref="A2:D2"/>
    <mergeCell ref="D324:E324"/>
    <mergeCell ref="B6:F6"/>
    <mergeCell ref="B7:F7"/>
    <mergeCell ref="A257:B257"/>
    <mergeCell ref="B4:D4"/>
  </mergeCells>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priority="1" dxfId="33" operator="lessThan" stopIfTrue="1">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priority="3" dxfId="29" operator="notEqual" stopIfTrue="1">
      <formula>ROUND(D15,0)</formula>
    </cfRule>
    <cfRule type="cellIs" priority="4" dxfId="30" operator="lessThan" stopIfTrue="1">
      <formula>0</formula>
    </cfRule>
  </conditionalFormatting>
  <conditionalFormatting sqref="D234:E235">
    <cfRule type="cellIs" priority="5" dxfId="34" operator="notEqual" stopIfTrue="1">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5" right="0.393700787401575" top="0.78740157480315" bottom="0.78740157480315" header="0.393700787401575" footer="0.590551181102362"/>
  <pageSetup fitToHeight="0" horizontalDpi="1200" verticalDpi="1200" orientation="portrait" paperSize="9" scale="79"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6"/>
  <dimension ref="A1:G154"/>
  <sheetViews>
    <sheetView showGridLines="0" showRowColHeaders="0" workbookViewId="0" topLeftCell="A1">
      <pane ySplit="1" topLeftCell="A122" activePane="bottomLeft" state="frozen"/>
      <selection pane="topLeft" activeCell="A1" sqref="A1"/>
      <selection pane="bottomLeft" activeCell="E139" sqref="E139"/>
    </sheetView>
  </sheetViews>
  <sheetFormatPr defaultColWidth="0" defaultRowHeight="12.75" zeroHeight="1"/>
  <cols>
    <col min="1" max="1" width="9" style="23" customWidth="1"/>
    <col min="2" max="2" width="70.7142857142857" style="23" customWidth="1"/>
    <col min="3" max="3" width="4.28571428571429" style="23" customWidth="1"/>
    <col min="4" max="5" width="14.7142857142857" style="23" customWidth="1"/>
    <col min="6" max="6" width="6.85714285714286" style="23" customWidth="1"/>
    <col min="7" max="7" width="0.857142857142857" style="23" customWidth="1"/>
    <col min="8" max="16384" width="0" style="23" hidden="1"/>
  </cols>
  <sheetData>
    <row r="1" spans="1:6" s="18" customFormat="1" ht="20.1" customHeight="1" thickBot="1">
      <c r="A1" s="435" t="s">
        <v>769</v>
      </c>
      <c r="B1" s="436"/>
      <c r="C1" s="437" t="s">
        <v>2396</v>
      </c>
      <c r="D1" s="437"/>
      <c r="E1" s="437"/>
      <c r="F1" s="437"/>
    </row>
    <row r="2" spans="1:6" ht="39.95" customHeight="1" thickBot="1">
      <c r="A2" s="431" t="s">
        <v>2397</v>
      </c>
      <c r="B2" s="431"/>
      <c r="C2" s="431"/>
      <c r="D2" s="432"/>
      <c r="E2" s="439" t="s">
        <v>2398</v>
      </c>
      <c r="F2" s="440"/>
    </row>
    <row r="3" spans="1:6" ht="30" customHeight="1">
      <c r="A3" s="438" t="str">
        <f>"za razdoblje "&amp;IF(RefStr!K10="","________________",TEXT(RefStr!K10,"d.mmmm yyyy.")&amp;" do "&amp;IF(RefStr!K12="","______________",TEXT(RefStr!K12,"d. mmmm yyyy.")))</f>
        <v>za razdoblje 1.siječanj 2018. do 31. prosinac 2018.</v>
      </c>
      <c r="B3" s="438"/>
      <c r="C3" s="438"/>
      <c r="D3" s="438"/>
      <c r="E3" s="304"/>
      <c r="F3" s="304"/>
    </row>
    <row r="4" spans="1:6" ht="15" customHeight="1">
      <c r="A4" s="36" t="s">
        <v>773</v>
      </c>
      <c r="B4" s="402" t="str">
        <f>"RKP: "&amp;IF(RefStr!B6&lt;&gt;"",TEXT(INT(VALUE(RefStr!B6)),"00000"),"_____"&amp;",  "&amp;"MB: "&amp;IF(RefStr!B8&lt;&gt;"",TEXT(INT(VALUE(RefStr!B8)),"00000000"),"________")&amp;"  OIB: "&amp;IF(RefStr!K14&lt;&gt;"",RefStr!K14,"___________"))</f>
        <v>RKP: 30592</v>
      </c>
      <c r="C4" s="403"/>
      <c r="D4" s="403"/>
      <c r="E4" s="404">
        <f>SUM(Skriveni!G1287:G1423)</f>
        <v>22091805.495999999</v>
      </c>
      <c r="F4" s="405"/>
    </row>
    <row r="5" spans="2:6" ht="15" customHeight="1">
      <c r="B5" s="402" t="str">
        <f>"Naziv: "&amp;IF(RefStr!B10&lt;&gt;"",RefStr!B10,"_______________________________________")</f>
        <v>Naziv: OPĆINA DUGOPOLJE</v>
      </c>
      <c r="C5" s="403"/>
      <c r="D5" s="403"/>
      <c r="E5" s="406" t="s">
        <v>774</v>
      </c>
      <c r="F5" s="406"/>
    </row>
    <row r="6" spans="1:6" ht="15" customHeight="1">
      <c r="A6" s="24"/>
      <c r="B6" s="420" t="str">
        <f>"Razina: "&amp;RefStr!B16&amp;", Razdjel: "&amp;TEXT(INT(VALUE(RefStr!B20)),"000")</f>
        <v>Razina: 22, Razdjel: 000</v>
      </c>
      <c r="C6" s="421"/>
      <c r="D6" s="421"/>
      <c r="E6" s="421"/>
      <c r="F6" s="421"/>
    </row>
    <row r="7" spans="1:6" ht="15" customHeight="1">
      <c r="A7" s="24"/>
      <c r="B7" s="420" t="str">
        <f>"Djelatnost: "&amp;RefStr!B18&amp;" "&amp;RefStr!C18</f>
        <v>Djelatnost: 8411 Opće djelatnosti javne uprave</v>
      </c>
      <c r="C7" s="421"/>
      <c r="D7" s="421"/>
      <c r="E7" s="421"/>
      <c r="F7" s="421"/>
    </row>
    <row r="8" spans="1:6" ht="5.1" customHeight="1">
      <c r="A8" s="24"/>
      <c r="B8" s="304"/>
      <c r="C8" s="304"/>
      <c r="D8" s="304"/>
      <c r="E8" s="304"/>
      <c r="F8" s="304"/>
    </row>
    <row r="9" spans="1:6" ht="14.25" customHeight="1">
      <c r="A9" s="25"/>
      <c r="B9" s="25"/>
      <c r="C9" s="25"/>
      <c r="D9" s="25"/>
      <c r="F9" s="282" t="s">
        <v>775</v>
      </c>
    </row>
    <row r="10" spans="1:6" ht="39" customHeight="1">
      <c r="A10" s="262" t="s">
        <v>2399</v>
      </c>
      <c r="B10" s="257" t="s">
        <v>115</v>
      </c>
      <c r="C10" s="257" t="s">
        <v>1</v>
      </c>
      <c r="D10" s="291" t="s">
        <v>2400</v>
      </c>
      <c r="E10" s="305" t="s">
        <v>2401</v>
      </c>
      <c r="F10" s="292" t="s">
        <v>780</v>
      </c>
    </row>
    <row r="11" spans="1:6" ht="12" customHeight="1">
      <c r="A11" s="263">
        <v>1</v>
      </c>
      <c r="B11" s="258">
        <v>2</v>
      </c>
      <c r="C11" s="258">
        <v>3</v>
      </c>
      <c r="D11" s="258">
        <v>4</v>
      </c>
      <c r="E11" s="306">
        <v>5</v>
      </c>
      <c r="F11" s="293">
        <v>6</v>
      </c>
    </row>
    <row r="12" spans="1:6" s="3" customFormat="1" ht="12.75">
      <c r="A12" s="130" t="s">
        <v>1878</v>
      </c>
      <c r="B12" s="103" t="s">
        <v>2402</v>
      </c>
      <c r="C12" s="296">
        <v>1</v>
      </c>
      <c r="D12" s="96">
        <f>D13+D17+D20+SUM(D24:D28)</f>
        <v>6908569</v>
      </c>
      <c r="E12" s="96">
        <f>E13+E17+E20+SUM(E24:E28)</f>
        <v>5961563</v>
      </c>
      <c r="F12" s="131">
        <f>IF(D12&gt;0,IF(E12/D12&gt;=100,"&gt;&gt;100",E12/D12*100),"-")</f>
        <v>86.292298737987565</v>
      </c>
    </row>
    <row r="13" spans="1:6" s="3" customFormat="1" ht="12.75">
      <c r="A13" s="132" t="s">
        <v>1880</v>
      </c>
      <c r="B13" s="104" t="s">
        <v>2403</v>
      </c>
      <c r="C13" s="299">
        <v>2</v>
      </c>
      <c r="D13" s="97">
        <f>SUM(D14:D16)</f>
        <v>6908569</v>
      </c>
      <c r="E13" s="97">
        <f>SUM(E14:E16)</f>
        <v>5961563</v>
      </c>
      <c r="F13" s="125">
        <f>IF(D13&gt;0,IF(E13/D13&gt;=100,"&gt;&gt;100",E13/D13*100),"-")</f>
        <v>86.292298737987565</v>
      </c>
    </row>
    <row r="14" spans="1:6" s="3" customFormat="1" ht="12.75">
      <c r="A14" s="132" t="s">
        <v>2404</v>
      </c>
      <c r="B14" s="105" t="s">
        <v>2405</v>
      </c>
      <c r="C14" s="299">
        <v>3</v>
      </c>
      <c r="D14" s="94">
        <v>6908569</v>
      </c>
      <c r="E14" s="94">
        <v>5961563</v>
      </c>
      <c r="F14" s="125">
        <f t="shared" si="0" ref="F14:F77">IF(D14&gt;0,IF(E14/D14&gt;=100,"&gt;&gt;100",E14/D14*100),"-")</f>
        <v>86.292298737987565</v>
      </c>
    </row>
    <row r="15" spans="1:6" s="3" customFormat="1" ht="12.75">
      <c r="A15" s="132" t="s">
        <v>2406</v>
      </c>
      <c r="B15" s="105" t="s">
        <v>2407</v>
      </c>
      <c r="C15" s="299">
        <v>4</v>
      </c>
      <c r="D15" s="94">
        <v>0</v>
      </c>
      <c r="E15" s="94">
        <v>0</v>
      </c>
      <c r="F15" s="125" t="str">
        <f>IF(D15&gt;0,IF(E15/D15&gt;=100,"&gt;&gt;100",E15/D15*100),"-")</f>
        <v>-</v>
      </c>
    </row>
    <row r="16" spans="1:6" s="3" customFormat="1" ht="12.75">
      <c r="A16" s="132" t="s">
        <v>2408</v>
      </c>
      <c r="B16" s="105" t="s">
        <v>2409</v>
      </c>
      <c r="C16" s="299">
        <v>5</v>
      </c>
      <c r="D16" s="94">
        <v>0</v>
      </c>
      <c r="E16" s="94">
        <v>0</v>
      </c>
      <c r="F16" s="125" t="str">
        <f>IF(D16&gt;0,IF(E16/D16&gt;=100,"&gt;&gt;100",E16/D16*100),"-")</f>
        <v>-</v>
      </c>
    </row>
    <row r="17" spans="1:6" s="3" customFormat="1" ht="12.75">
      <c r="A17" s="132" t="s">
        <v>1882</v>
      </c>
      <c r="B17" s="105" t="s">
        <v>2410</v>
      </c>
      <c r="C17" s="299">
        <v>6</v>
      </c>
      <c r="D17" s="97">
        <f>SUM(D18:D19)</f>
        <v>0</v>
      </c>
      <c r="E17" s="97">
        <f>SUM(E18:E19)</f>
        <v>0</v>
      </c>
      <c r="F17" s="125" t="str">
        <f>IF(D17&gt;0,IF(E17/D17&gt;=100,"&gt;&gt;100",E17/D17*100),"-")</f>
        <v>-</v>
      </c>
    </row>
    <row r="18" spans="1:6" s="3" customFormat="1" ht="12.75">
      <c r="A18" s="132" t="s">
        <v>2411</v>
      </c>
      <c r="B18" s="105" t="s">
        <v>2412</v>
      </c>
      <c r="C18" s="299">
        <v>7</v>
      </c>
      <c r="D18" s="94">
        <v>0</v>
      </c>
      <c r="E18" s="94">
        <v>0</v>
      </c>
      <c r="F18" s="125" t="str">
        <f>IF(D18&gt;0,IF(E18/D18&gt;=100,"&gt;&gt;100",E18/D18*100),"-")</f>
        <v>-</v>
      </c>
    </row>
    <row r="19" spans="1:6" s="3" customFormat="1" ht="12.75">
      <c r="A19" s="132" t="s">
        <v>2413</v>
      </c>
      <c r="B19" s="105" t="s">
        <v>2414</v>
      </c>
      <c r="C19" s="299">
        <v>8</v>
      </c>
      <c r="D19" s="94">
        <v>0</v>
      </c>
      <c r="E19" s="94">
        <v>0</v>
      </c>
      <c r="F19" s="125" t="str">
        <f>IF(D19&gt;0,IF(E19/D19&gt;=100,"&gt;&gt;100",E19/D19*100),"-")</f>
        <v>-</v>
      </c>
    </row>
    <row r="20" spans="1:6" s="3" customFormat="1" ht="12.75">
      <c r="A20" s="132" t="s">
        <v>2415</v>
      </c>
      <c r="B20" s="105" t="s">
        <v>2416</v>
      </c>
      <c r="C20" s="299">
        <v>9</v>
      </c>
      <c r="D20" s="97">
        <f>SUM(D21:D23)</f>
        <v>0</v>
      </c>
      <c r="E20" s="97">
        <f>SUM(E21:E23)</f>
        <v>0</v>
      </c>
      <c r="F20" s="125" t="str">
        <f>IF(D20&gt;0,IF(E20/D20&gt;=100,"&gt;&gt;100",E20/D20*100),"-")</f>
        <v>-</v>
      </c>
    </row>
    <row r="21" spans="1:6" s="3" customFormat="1" ht="12.75">
      <c r="A21" s="132" t="s">
        <v>2417</v>
      </c>
      <c r="B21" s="105" t="s">
        <v>2418</v>
      </c>
      <c r="C21" s="299">
        <v>10</v>
      </c>
      <c r="D21" s="94">
        <v>0</v>
      </c>
      <c r="E21" s="94">
        <v>0</v>
      </c>
      <c r="F21" s="125" t="str">
        <f>IF(D21&gt;0,IF(E21/D21&gt;=100,"&gt;&gt;100",E21/D21*100),"-")</f>
        <v>-</v>
      </c>
    </row>
    <row r="22" spans="1:6" s="3" customFormat="1" ht="12.75">
      <c r="A22" s="132" t="s">
        <v>2419</v>
      </c>
      <c r="B22" s="105" t="s">
        <v>2420</v>
      </c>
      <c r="C22" s="299">
        <v>11</v>
      </c>
      <c r="D22" s="94">
        <v>0</v>
      </c>
      <c r="E22" s="94">
        <v>0</v>
      </c>
      <c r="F22" s="125" t="str">
        <f>IF(D22&gt;0,IF(E22/D22&gt;=100,"&gt;&gt;100",E22/D22*100),"-")</f>
        <v>-</v>
      </c>
    </row>
    <row r="23" spans="1:6" s="3" customFormat="1" ht="12.75">
      <c r="A23" s="132" t="s">
        <v>2421</v>
      </c>
      <c r="B23" s="105" t="s">
        <v>2422</v>
      </c>
      <c r="C23" s="299">
        <v>12</v>
      </c>
      <c r="D23" s="94">
        <v>0</v>
      </c>
      <c r="E23" s="94">
        <v>0</v>
      </c>
      <c r="F23" s="125" t="str">
        <f>IF(D23&gt;0,IF(E23/D23&gt;=100,"&gt;&gt;100",E23/D23*100),"-")</f>
        <v>-</v>
      </c>
    </row>
    <row r="24" spans="1:6" s="3" customFormat="1" ht="12.75">
      <c r="A24" s="132" t="s">
        <v>2423</v>
      </c>
      <c r="B24" s="105" t="s">
        <v>2424</v>
      </c>
      <c r="C24" s="299">
        <v>13</v>
      </c>
      <c r="D24" s="94">
        <v>0</v>
      </c>
      <c r="E24" s="94">
        <v>0</v>
      </c>
      <c r="F24" s="125" t="str">
        <f>IF(D24&gt;0,IF(E24/D24&gt;=100,"&gt;&gt;100",E24/D24*100),"-")</f>
        <v>-</v>
      </c>
    </row>
    <row r="25" spans="1:6" s="3" customFormat="1" ht="12.75">
      <c r="A25" s="132" t="s">
        <v>2425</v>
      </c>
      <c r="B25" s="105" t="s">
        <v>2426</v>
      </c>
      <c r="C25" s="299">
        <v>14</v>
      </c>
      <c r="D25" s="94">
        <v>0</v>
      </c>
      <c r="E25" s="94">
        <v>0</v>
      </c>
      <c r="F25" s="125" t="str">
        <f>IF(D25&gt;0,IF(E25/D25&gt;=100,"&gt;&gt;100",E25/D25*100),"-")</f>
        <v>-</v>
      </c>
    </row>
    <row r="26" spans="1:6" s="3" customFormat="1" ht="12.75">
      <c r="A26" s="132" t="s">
        <v>2427</v>
      </c>
      <c r="B26" s="105" t="s">
        <v>2428</v>
      </c>
      <c r="C26" s="299">
        <v>15</v>
      </c>
      <c r="D26" s="94">
        <v>0</v>
      </c>
      <c r="E26" s="94">
        <v>0</v>
      </c>
      <c r="F26" s="125" t="str">
        <f>IF(D26&gt;0,IF(E26/D26&gt;=100,"&gt;&gt;100",E26/D26*100),"-")</f>
        <v>-</v>
      </c>
    </row>
    <row r="27" spans="1:6" s="3" customFormat="1" ht="12.75">
      <c r="A27" s="132" t="s">
        <v>2429</v>
      </c>
      <c r="B27" s="105" t="s">
        <v>2430</v>
      </c>
      <c r="C27" s="299">
        <v>16</v>
      </c>
      <c r="D27" s="94">
        <v>0</v>
      </c>
      <c r="E27" s="94">
        <v>0</v>
      </c>
      <c r="F27" s="125" t="str">
        <f>IF(D27&gt;0,IF(E27/D27&gt;=100,"&gt;&gt;100",E27/D27*100),"-")</f>
        <v>-</v>
      </c>
    </row>
    <row r="28" spans="1:6" s="3" customFormat="1" ht="12.75">
      <c r="A28" s="132" t="s">
        <v>2431</v>
      </c>
      <c r="B28" s="105" t="s">
        <v>2432</v>
      </c>
      <c r="C28" s="299">
        <v>17</v>
      </c>
      <c r="D28" s="94">
        <v>0</v>
      </c>
      <c r="E28" s="94">
        <v>0</v>
      </c>
      <c r="F28" s="125" t="str">
        <f>IF(D28&gt;0,IF(E28/D28&gt;=100,"&gt;&gt;100",E28/D28*100),"-")</f>
        <v>-</v>
      </c>
    </row>
    <row r="29" spans="1:6" s="3" customFormat="1" ht="12.75">
      <c r="A29" s="132" t="s">
        <v>1886</v>
      </c>
      <c r="B29" s="105" t="s">
        <v>2433</v>
      </c>
      <c r="C29" s="299">
        <v>18</v>
      </c>
      <c r="D29" s="97">
        <f>SUM(D30:D34)</f>
        <v>0</v>
      </c>
      <c r="E29" s="97">
        <f>SUM(E30:E34)</f>
        <v>0</v>
      </c>
      <c r="F29" s="125" t="str">
        <f>IF(D29&gt;0,IF(E29/D29&gt;=100,"&gt;&gt;100",E29/D29*100),"-")</f>
        <v>-</v>
      </c>
    </row>
    <row r="30" spans="1:6" s="3" customFormat="1" ht="12.75">
      <c r="A30" s="132" t="s">
        <v>2434</v>
      </c>
      <c r="B30" s="105" t="s">
        <v>2435</v>
      </c>
      <c r="C30" s="299">
        <v>19</v>
      </c>
      <c r="D30" s="94">
        <v>0</v>
      </c>
      <c r="E30" s="94">
        <v>0</v>
      </c>
      <c r="F30" s="125" t="str">
        <f>IF(D30&gt;0,IF(E30/D30&gt;=100,"&gt;&gt;100",E30/D30*100),"-")</f>
        <v>-</v>
      </c>
    </row>
    <row r="31" spans="1:6" s="3" customFormat="1" ht="12.75">
      <c r="A31" s="132" t="s">
        <v>2436</v>
      </c>
      <c r="B31" s="105" t="s">
        <v>2437</v>
      </c>
      <c r="C31" s="299">
        <v>20</v>
      </c>
      <c r="D31" s="94">
        <v>0</v>
      </c>
      <c r="E31" s="94">
        <v>0</v>
      </c>
      <c r="F31" s="125" t="str">
        <f>IF(D31&gt;0,IF(E31/D31&gt;=100,"&gt;&gt;100",E31/D31*100),"-")</f>
        <v>-</v>
      </c>
    </row>
    <row r="32" spans="1:6" s="3" customFormat="1" ht="12.75">
      <c r="A32" s="132" t="s">
        <v>2438</v>
      </c>
      <c r="B32" s="105" t="s">
        <v>2439</v>
      </c>
      <c r="C32" s="299">
        <v>21</v>
      </c>
      <c r="D32" s="94">
        <v>0</v>
      </c>
      <c r="E32" s="94">
        <v>0</v>
      </c>
      <c r="F32" s="125" t="str">
        <f>IF(D32&gt;0,IF(E32/D32&gt;=100,"&gt;&gt;100",E32/D32*100),"-")</f>
        <v>-</v>
      </c>
    </row>
    <row r="33" spans="1:6" s="3" customFormat="1" ht="12.75">
      <c r="A33" s="132" t="s">
        <v>2440</v>
      </c>
      <c r="B33" s="105" t="s">
        <v>2441</v>
      </c>
      <c r="C33" s="299">
        <v>22</v>
      </c>
      <c r="D33" s="94">
        <v>0</v>
      </c>
      <c r="E33" s="94">
        <v>0</v>
      </c>
      <c r="F33" s="125" t="str">
        <f>IF(D33&gt;0,IF(E33/D33&gt;=100,"&gt;&gt;100",E33/D33*100),"-")</f>
        <v>-</v>
      </c>
    </row>
    <row r="34" spans="1:6" s="3" customFormat="1" ht="12.75">
      <c r="A34" s="132" t="s">
        <v>2442</v>
      </c>
      <c r="B34" s="105" t="s">
        <v>2443</v>
      </c>
      <c r="C34" s="299">
        <v>23</v>
      </c>
      <c r="D34" s="94">
        <v>0</v>
      </c>
      <c r="E34" s="94">
        <v>0</v>
      </c>
      <c r="F34" s="125" t="str">
        <f>IF(D34&gt;0,IF(E34/D34&gt;=100,"&gt;&gt;100",E34/D34*100),"-")</f>
        <v>-</v>
      </c>
    </row>
    <row r="35" spans="1:6" s="3" customFormat="1" ht="12.75">
      <c r="A35" s="132" t="s">
        <v>1941</v>
      </c>
      <c r="B35" s="105" t="s">
        <v>2444</v>
      </c>
      <c r="C35" s="299">
        <v>24</v>
      </c>
      <c r="D35" s="97">
        <f>SUM(D36:D41)</f>
        <v>937284</v>
      </c>
      <c r="E35" s="97">
        <f>SUM(E36:E41)</f>
        <v>923028</v>
      </c>
      <c r="F35" s="125">
        <f>IF(D35&gt;0,IF(E35/D35&gt;=100,"&gt;&gt;100",E35/D35*100),"-")</f>
        <v>98.479009563803501</v>
      </c>
    </row>
    <row r="36" spans="1:6" s="3" customFormat="1" ht="12.75">
      <c r="A36" s="132" t="s">
        <v>2445</v>
      </c>
      <c r="B36" s="105" t="s">
        <v>2446</v>
      </c>
      <c r="C36" s="299">
        <v>25</v>
      </c>
      <c r="D36" s="94">
        <v>0</v>
      </c>
      <c r="E36" s="94">
        <v>0</v>
      </c>
      <c r="F36" s="125" t="str">
        <f>IF(D36&gt;0,IF(E36/D36&gt;=100,"&gt;&gt;100",E36/D36*100),"-")</f>
        <v>-</v>
      </c>
    </row>
    <row r="37" spans="1:6" s="3" customFormat="1" ht="12.75">
      <c r="A37" s="132" t="s">
        <v>2447</v>
      </c>
      <c r="B37" s="105" t="s">
        <v>2448</v>
      </c>
      <c r="C37" s="299">
        <v>26</v>
      </c>
      <c r="D37" s="94">
        <v>937284</v>
      </c>
      <c r="E37" s="94">
        <v>923028</v>
      </c>
      <c r="F37" s="125">
        <f>IF(D37&gt;0,IF(E37/D37&gt;=100,"&gt;&gt;100",E37/D37*100),"-")</f>
        <v>98.479009563803501</v>
      </c>
    </row>
    <row r="38" spans="1:6" s="3" customFormat="1" ht="12.75">
      <c r="A38" s="132" t="s">
        <v>2449</v>
      </c>
      <c r="B38" s="105" t="s">
        <v>2450</v>
      </c>
      <c r="C38" s="299">
        <v>27</v>
      </c>
      <c r="D38" s="94">
        <v>0</v>
      </c>
      <c r="E38" s="94">
        <v>0</v>
      </c>
      <c r="F38" s="125" t="str">
        <f>IF(D38&gt;0,IF(E38/D38&gt;=100,"&gt;&gt;100",E38/D38*100),"-")</f>
        <v>-</v>
      </c>
    </row>
    <row r="39" spans="1:6" s="3" customFormat="1" ht="12.75">
      <c r="A39" s="132" t="s">
        <v>2451</v>
      </c>
      <c r="B39" s="105" t="s">
        <v>2452</v>
      </c>
      <c r="C39" s="299">
        <v>28</v>
      </c>
      <c r="D39" s="94">
        <v>0</v>
      </c>
      <c r="E39" s="94">
        <v>0</v>
      </c>
      <c r="F39" s="125" t="str">
        <f>IF(D39&gt;0,IF(E39/D39&gt;=100,"&gt;&gt;100",E39/D39*100),"-")</f>
        <v>-</v>
      </c>
    </row>
    <row r="40" spans="1:6" s="3" customFormat="1" ht="12.75">
      <c r="A40" s="132" t="s">
        <v>2453</v>
      </c>
      <c r="B40" s="105" t="s">
        <v>2454</v>
      </c>
      <c r="C40" s="299">
        <v>29</v>
      </c>
      <c r="D40" s="94">
        <v>0</v>
      </c>
      <c r="E40" s="94">
        <v>0</v>
      </c>
      <c r="F40" s="125" t="str">
        <f>IF(D40&gt;0,IF(E40/D40&gt;=100,"&gt;&gt;100",E40/D40*100),"-")</f>
        <v>-</v>
      </c>
    </row>
    <row r="41" spans="1:6" s="3" customFormat="1" ht="12.75">
      <c r="A41" s="132" t="s">
        <v>2455</v>
      </c>
      <c r="B41" s="105" t="s">
        <v>2456</v>
      </c>
      <c r="C41" s="299">
        <v>30</v>
      </c>
      <c r="D41" s="94">
        <v>0</v>
      </c>
      <c r="E41" s="94">
        <v>0</v>
      </c>
      <c r="F41" s="125" t="str">
        <f>IF(D41&gt;0,IF(E41/D41&gt;=100,"&gt;&gt;100",E41/D41*100),"-")</f>
        <v>-</v>
      </c>
    </row>
    <row r="42" spans="1:6" s="3" customFormat="1" ht="12.75">
      <c r="A42" s="132" t="s">
        <v>1943</v>
      </c>
      <c r="B42" s="105" t="s">
        <v>2457</v>
      </c>
      <c r="C42" s="299">
        <v>31</v>
      </c>
      <c r="D42" s="97">
        <f>D43+D46+D50+D57+D61+D67+D68+D73+D81</f>
        <v>9784439</v>
      </c>
      <c r="E42" s="97">
        <f>E43+E46+E50+E57+E61+E67+E68+E73+E81</f>
        <v>8960521</v>
      </c>
      <c r="F42" s="125">
        <f>IF(D42&gt;0,IF(E42/D42&gt;=100,"&gt;&gt;100",E42/D42*100),"-")</f>
        <v>91.579302604881079</v>
      </c>
    </row>
    <row r="43" spans="1:6" s="3" customFormat="1" ht="12.75">
      <c r="A43" s="132" t="s">
        <v>1945</v>
      </c>
      <c r="B43" s="105" t="s">
        <v>2458</v>
      </c>
      <c r="C43" s="299">
        <v>32</v>
      </c>
      <c r="D43" s="97">
        <f>SUM(D44:D45)</f>
        <v>2371857</v>
      </c>
      <c r="E43" s="97">
        <f>SUM(E44:E45)</f>
        <v>2230570</v>
      </c>
      <c r="F43" s="125">
        <f>IF(D43&gt;0,IF(E43/D43&gt;=100,"&gt;&gt;100",E43/D43*100),"-")</f>
        <v>94.043190630801092</v>
      </c>
    </row>
    <row r="44" spans="1:6" s="3" customFormat="1" ht="12.75">
      <c r="A44" s="132" t="s">
        <v>2459</v>
      </c>
      <c r="B44" s="105" t="s">
        <v>2460</v>
      </c>
      <c r="C44" s="299">
        <v>33</v>
      </c>
      <c r="D44" s="94">
        <v>0</v>
      </c>
      <c r="E44" s="94">
        <v>0</v>
      </c>
      <c r="F44" s="125" t="str">
        <f>IF(D44&gt;0,IF(E44/D44&gt;=100,"&gt;&gt;100",E44/D44*100),"-")</f>
        <v>-</v>
      </c>
    </row>
    <row r="45" spans="1:6" s="3" customFormat="1" ht="12.75">
      <c r="A45" s="132" t="s">
        <v>2461</v>
      </c>
      <c r="B45" s="105" t="s">
        <v>2462</v>
      </c>
      <c r="C45" s="299">
        <v>34</v>
      </c>
      <c r="D45" s="94">
        <v>2371857</v>
      </c>
      <c r="E45" s="94">
        <v>2230570</v>
      </c>
      <c r="F45" s="125">
        <f>IF(D45&gt;0,IF(E45/D45&gt;=100,"&gt;&gt;100",E45/D45*100),"-")</f>
        <v>94.043190630801092</v>
      </c>
    </row>
    <row r="46" spans="1:6" s="3" customFormat="1" ht="12.75">
      <c r="A46" s="132" t="s">
        <v>1947</v>
      </c>
      <c r="B46" s="105" t="s">
        <v>2463</v>
      </c>
      <c r="C46" s="299">
        <v>35</v>
      </c>
      <c r="D46" s="97">
        <f>SUM(D47:D49)</f>
        <v>0</v>
      </c>
      <c r="E46" s="97">
        <f>SUM(E47:E49)</f>
        <v>0</v>
      </c>
      <c r="F46" s="125" t="str">
        <f>IF(D46&gt;0,IF(E46/D46&gt;=100,"&gt;&gt;100",E46/D46*100),"-")</f>
        <v>-</v>
      </c>
    </row>
    <row r="47" spans="1:6" s="3" customFormat="1" ht="12.75">
      <c r="A47" s="132" t="s">
        <v>2464</v>
      </c>
      <c r="B47" s="105" t="s">
        <v>2465</v>
      </c>
      <c r="C47" s="299">
        <v>36</v>
      </c>
      <c r="D47" s="94">
        <v>0</v>
      </c>
      <c r="E47" s="94">
        <v>0</v>
      </c>
      <c r="F47" s="125" t="str">
        <f>IF(D47&gt;0,IF(E47/D47&gt;=100,"&gt;&gt;100",E47/D47*100),"-")</f>
        <v>-</v>
      </c>
    </row>
    <row r="48" spans="1:6" s="3" customFormat="1" ht="12.75">
      <c r="A48" s="132" t="s">
        <v>2466</v>
      </c>
      <c r="B48" s="105" t="s">
        <v>2467</v>
      </c>
      <c r="C48" s="299">
        <v>37</v>
      </c>
      <c r="D48" s="94">
        <v>0</v>
      </c>
      <c r="E48" s="94">
        <v>0</v>
      </c>
      <c r="F48" s="125" t="str">
        <f>IF(D48&gt;0,IF(E48/D48&gt;=100,"&gt;&gt;100",E48/D48*100),"-")</f>
        <v>-</v>
      </c>
    </row>
    <row r="49" spans="1:6" s="3" customFormat="1" ht="12.75">
      <c r="A49" s="132" t="s">
        <v>2468</v>
      </c>
      <c r="B49" s="105" t="s">
        <v>2469</v>
      </c>
      <c r="C49" s="299">
        <v>38</v>
      </c>
      <c r="D49" s="94">
        <v>0</v>
      </c>
      <c r="E49" s="94">
        <v>0</v>
      </c>
      <c r="F49" s="125" t="str">
        <f>IF(D49&gt;0,IF(E49/D49&gt;=100,"&gt;&gt;100",E49/D49*100),"-")</f>
        <v>-</v>
      </c>
    </row>
    <row r="50" spans="1:6" s="3" customFormat="1" ht="12.75">
      <c r="A50" s="132" t="s">
        <v>2470</v>
      </c>
      <c r="B50" s="105" t="s">
        <v>2471</v>
      </c>
      <c r="C50" s="299">
        <v>39</v>
      </c>
      <c r="D50" s="97">
        <f>SUM(D51:D56)</f>
        <v>669493</v>
      </c>
      <c r="E50" s="97">
        <f>SUM(E51:E56)</f>
        <v>630219</v>
      </c>
      <c r="F50" s="125">
        <f>IF(D50&gt;0,IF(E50/D50&gt;=100,"&gt;&gt;100",E50/D50*100),"-")</f>
        <v>94.133769882582783</v>
      </c>
    </row>
    <row r="51" spans="1:6" s="3" customFormat="1" ht="12.75">
      <c r="A51" s="132" t="s">
        <v>2472</v>
      </c>
      <c r="B51" s="105" t="s">
        <v>2473</v>
      </c>
      <c r="C51" s="299">
        <v>40</v>
      </c>
      <c r="D51" s="94">
        <v>0</v>
      </c>
      <c r="E51" s="94">
        <v>0</v>
      </c>
      <c r="F51" s="125" t="str">
        <f>IF(D51&gt;0,IF(E51/D51&gt;=100,"&gt;&gt;100",E51/D51*100),"-")</f>
        <v>-</v>
      </c>
    </row>
    <row r="52" spans="1:6" s="3" customFormat="1" ht="12.75">
      <c r="A52" s="132" t="s">
        <v>2474</v>
      </c>
      <c r="B52" s="105" t="s">
        <v>2475</v>
      </c>
      <c r="C52" s="299">
        <v>41</v>
      </c>
      <c r="D52" s="94">
        <v>0</v>
      </c>
      <c r="E52" s="94">
        <v>0</v>
      </c>
      <c r="F52" s="125" t="str">
        <f>IF(D52&gt;0,IF(E52/D52&gt;=100,"&gt;&gt;100",E52/D52*100),"-")</f>
        <v>-</v>
      </c>
    </row>
    <row r="53" spans="1:6" s="3" customFormat="1" ht="12.75">
      <c r="A53" s="132" t="s">
        <v>2476</v>
      </c>
      <c r="B53" s="105" t="s">
        <v>2477</v>
      </c>
      <c r="C53" s="299">
        <v>42</v>
      </c>
      <c r="D53" s="94">
        <v>0</v>
      </c>
      <c r="E53" s="94">
        <v>0</v>
      </c>
      <c r="F53" s="125" t="str">
        <f>IF(D53&gt;0,IF(E53/D53&gt;=100,"&gt;&gt;100",E53/D53*100),"-")</f>
        <v>-</v>
      </c>
    </row>
    <row r="54" spans="1:6" s="3" customFormat="1" ht="12.75">
      <c r="A54" s="132" t="s">
        <v>2478</v>
      </c>
      <c r="B54" s="105" t="s">
        <v>2479</v>
      </c>
      <c r="C54" s="299">
        <v>43</v>
      </c>
      <c r="D54" s="94">
        <v>0</v>
      </c>
      <c r="E54" s="94">
        <v>0</v>
      </c>
      <c r="F54" s="125" t="str">
        <f>IF(D54&gt;0,IF(E54/D54&gt;=100,"&gt;&gt;100",E54/D54*100),"-")</f>
        <v>-</v>
      </c>
    </row>
    <row r="55" spans="1:6" s="3" customFormat="1" ht="12.75">
      <c r="A55" s="132" t="s">
        <v>2480</v>
      </c>
      <c r="B55" s="105" t="s">
        <v>2481</v>
      </c>
      <c r="C55" s="299">
        <v>44</v>
      </c>
      <c r="D55" s="94">
        <v>669493</v>
      </c>
      <c r="E55" s="94">
        <v>630219</v>
      </c>
      <c r="F55" s="125">
        <f>IF(D55&gt;0,IF(E55/D55&gt;=100,"&gt;&gt;100",E55/D55*100),"-")</f>
        <v>94.133769882582783</v>
      </c>
    </row>
    <row r="56" spans="1:6" s="3" customFormat="1" ht="12.75">
      <c r="A56" s="132" t="s">
        <v>2482</v>
      </c>
      <c r="B56" s="105" t="s">
        <v>2483</v>
      </c>
      <c r="C56" s="299">
        <v>45</v>
      </c>
      <c r="D56" s="94">
        <v>0</v>
      </c>
      <c r="E56" s="94">
        <v>0</v>
      </c>
      <c r="F56" s="125" t="str">
        <f>IF(D56&gt;0,IF(E56/D56&gt;=100,"&gt;&gt;100",E56/D56*100),"-")</f>
        <v>-</v>
      </c>
    </row>
    <row r="57" spans="1:6" s="3" customFormat="1" ht="12.75">
      <c r="A57" s="132" t="s">
        <v>2484</v>
      </c>
      <c r="B57" s="105" t="s">
        <v>2485</v>
      </c>
      <c r="C57" s="299">
        <v>46</v>
      </c>
      <c r="D57" s="97">
        <f>SUM(D58:D60)</f>
        <v>919322</v>
      </c>
      <c r="E57" s="97">
        <f>SUM(E58:E60)</f>
        <v>2758334</v>
      </c>
      <c r="F57" s="125">
        <f>IF(D57&gt;0,IF(E57/D57&gt;=100,"&gt;&gt;100",E57/D57*100),"-")</f>
        <v>300.04002950000108</v>
      </c>
    </row>
    <row r="58" spans="1:6" s="3" customFormat="1" ht="12.75">
      <c r="A58" s="132" t="s">
        <v>2486</v>
      </c>
      <c r="B58" s="105" t="s">
        <v>2487</v>
      </c>
      <c r="C58" s="299">
        <v>47</v>
      </c>
      <c r="D58" s="94">
        <v>0</v>
      </c>
      <c r="E58" s="94">
        <v>0</v>
      </c>
      <c r="F58" s="125" t="str">
        <f>IF(D58&gt;0,IF(E58/D58&gt;=100,"&gt;&gt;100",E58/D58*100),"-")</f>
        <v>-</v>
      </c>
    </row>
    <row r="59" spans="1:6" s="3" customFormat="1" ht="12.75">
      <c r="A59" s="132" t="s">
        <v>2488</v>
      </c>
      <c r="B59" s="105" t="s">
        <v>2489</v>
      </c>
      <c r="C59" s="299">
        <v>48</v>
      </c>
      <c r="D59" s="94">
        <v>0</v>
      </c>
      <c r="E59" s="94">
        <v>0</v>
      </c>
      <c r="F59" s="125" t="str">
        <f>IF(D59&gt;0,IF(E59/D59&gt;=100,"&gt;&gt;100",E59/D59*100),"-")</f>
        <v>-</v>
      </c>
    </row>
    <row r="60" spans="1:6" s="3" customFormat="1" ht="12.75">
      <c r="A60" s="132" t="s">
        <v>2490</v>
      </c>
      <c r="B60" s="105" t="s">
        <v>2491</v>
      </c>
      <c r="C60" s="299">
        <v>49</v>
      </c>
      <c r="D60" s="94">
        <v>919322</v>
      </c>
      <c r="E60" s="94">
        <v>2758334</v>
      </c>
      <c r="F60" s="125">
        <f>IF(D60&gt;0,IF(E60/D60&gt;=100,"&gt;&gt;100",E60/D60*100),"-")</f>
        <v>300.04002950000108</v>
      </c>
    </row>
    <row r="61" spans="1:6" s="3" customFormat="1" ht="12.75">
      <c r="A61" s="132" t="s">
        <v>2492</v>
      </c>
      <c r="B61" s="105" t="s">
        <v>2493</v>
      </c>
      <c r="C61" s="299">
        <v>50</v>
      </c>
      <c r="D61" s="97">
        <f>SUM(D62:D66)</f>
        <v>5761767</v>
      </c>
      <c r="E61" s="97">
        <f>SUM(E62:E66)</f>
        <v>3311398</v>
      </c>
      <c r="F61" s="125">
        <f>IF(D61&gt;0,IF(E61/D61&gt;=100,"&gt;&gt;100",E61/D61*100),"-")</f>
        <v>57.471917902962758</v>
      </c>
    </row>
    <row r="62" spans="1:6" s="3" customFormat="1" ht="12.75">
      <c r="A62" s="132" t="s">
        <v>2494</v>
      </c>
      <c r="B62" s="105" t="s">
        <v>2495</v>
      </c>
      <c r="C62" s="299">
        <v>51</v>
      </c>
      <c r="D62" s="94">
        <v>5761767</v>
      </c>
      <c r="E62" s="94">
        <v>3311398</v>
      </c>
      <c r="F62" s="125">
        <f>IF(D62&gt;0,IF(E62/D62&gt;=100,"&gt;&gt;100",E62/D62*100),"-")</f>
        <v>57.471917902962758</v>
      </c>
    </row>
    <row r="63" spans="1:6" s="3" customFormat="1" ht="12.75">
      <c r="A63" s="132" t="s">
        <v>2496</v>
      </c>
      <c r="B63" s="105" t="s">
        <v>2497</v>
      </c>
      <c r="C63" s="299">
        <v>52</v>
      </c>
      <c r="D63" s="94">
        <v>0</v>
      </c>
      <c r="E63" s="94">
        <v>0</v>
      </c>
      <c r="F63" s="125" t="str">
        <f>IF(D63&gt;0,IF(E63/D63&gt;=100,"&gt;&gt;100",E63/D63*100),"-")</f>
        <v>-</v>
      </c>
    </row>
    <row r="64" spans="1:6" s="3" customFormat="1" ht="12.75">
      <c r="A64" s="132" t="s">
        <v>2498</v>
      </c>
      <c r="B64" s="105" t="s">
        <v>2499</v>
      </c>
      <c r="C64" s="299">
        <v>53</v>
      </c>
      <c r="D64" s="94">
        <v>0</v>
      </c>
      <c r="E64" s="94">
        <v>0</v>
      </c>
      <c r="F64" s="125" t="str">
        <f>IF(D64&gt;0,IF(E64/D64&gt;=100,"&gt;&gt;100",E64/D64*100),"-")</f>
        <v>-</v>
      </c>
    </row>
    <row r="65" spans="1:6" s="3" customFormat="1" ht="12.75">
      <c r="A65" s="132" t="s">
        <v>2500</v>
      </c>
      <c r="B65" s="105" t="s">
        <v>2501</v>
      </c>
      <c r="C65" s="299">
        <v>54</v>
      </c>
      <c r="D65" s="94">
        <v>0</v>
      </c>
      <c r="E65" s="94">
        <v>0</v>
      </c>
      <c r="F65" s="125" t="str">
        <f>IF(D65&gt;0,IF(E65/D65&gt;=100,"&gt;&gt;100",E65/D65*100),"-")</f>
        <v>-</v>
      </c>
    </row>
    <row r="66" spans="1:6" s="3" customFormat="1" ht="12.75">
      <c r="A66" s="132" t="s">
        <v>2502</v>
      </c>
      <c r="B66" s="105" t="s">
        <v>2503</v>
      </c>
      <c r="C66" s="299">
        <v>55</v>
      </c>
      <c r="D66" s="94">
        <v>0</v>
      </c>
      <c r="E66" s="94">
        <v>0</v>
      </c>
      <c r="F66" s="125" t="str">
        <f>IF(D66&gt;0,IF(E66/D66&gt;=100,"&gt;&gt;100",E66/D66*100),"-")</f>
        <v>-</v>
      </c>
    </row>
    <row r="67" spans="1:6" s="3" customFormat="1" ht="12.75">
      <c r="A67" s="132" t="s">
        <v>2504</v>
      </c>
      <c r="B67" s="105" t="s">
        <v>2505</v>
      </c>
      <c r="C67" s="299">
        <v>56</v>
      </c>
      <c r="D67" s="94">
        <v>0</v>
      </c>
      <c r="E67" s="94">
        <v>0</v>
      </c>
      <c r="F67" s="125" t="str">
        <f>IF(D67&gt;0,IF(E67/D67&gt;=100,"&gt;&gt;100",E67/D67*100),"-")</f>
        <v>-</v>
      </c>
    </row>
    <row r="68" spans="1:6" s="3" customFormat="1" ht="12.75">
      <c r="A68" s="132" t="s">
        <v>2506</v>
      </c>
      <c r="B68" s="105" t="s">
        <v>2507</v>
      </c>
      <c r="C68" s="299">
        <v>57</v>
      </c>
      <c r="D68" s="97">
        <f>SUM(D69:D72)</f>
        <v>62000</v>
      </c>
      <c r="E68" s="97">
        <f>SUM(E69:E72)</f>
        <v>30000</v>
      </c>
      <c r="F68" s="125">
        <f>IF(D68&gt;0,IF(E68/D68&gt;=100,"&gt;&gt;100",E68/D68*100),"-")</f>
        <v>48.387096774193552</v>
      </c>
    </row>
    <row r="69" spans="1:6" s="3" customFormat="1" ht="12.75">
      <c r="A69" s="132" t="s">
        <v>2508</v>
      </c>
      <c r="B69" s="105" t="s">
        <v>2509</v>
      </c>
      <c r="C69" s="299">
        <v>58</v>
      </c>
      <c r="D69" s="94">
        <v>0</v>
      </c>
      <c r="E69" s="94">
        <v>0</v>
      </c>
      <c r="F69" s="125" t="str">
        <f>IF(D69&gt;0,IF(E69/D69&gt;=100,"&gt;&gt;100",E69/D69*100),"-")</f>
        <v>-</v>
      </c>
    </row>
    <row r="70" spans="1:6" s="3" customFormat="1" ht="12.75">
      <c r="A70" s="132" t="s">
        <v>2510</v>
      </c>
      <c r="B70" s="105" t="s">
        <v>2511</v>
      </c>
      <c r="C70" s="299">
        <v>59</v>
      </c>
      <c r="D70" s="94">
        <v>0</v>
      </c>
      <c r="E70" s="94">
        <v>0</v>
      </c>
      <c r="F70" s="125" t="str">
        <f>IF(D70&gt;0,IF(E70/D70&gt;=100,"&gt;&gt;100",E70/D70*100),"-")</f>
        <v>-</v>
      </c>
    </row>
    <row r="71" spans="1:6" s="3" customFormat="1" ht="12.75">
      <c r="A71" s="132" t="s">
        <v>2512</v>
      </c>
      <c r="B71" s="105" t="s">
        <v>2513</v>
      </c>
      <c r="C71" s="299">
        <v>60</v>
      </c>
      <c r="D71" s="94">
        <v>62000</v>
      </c>
      <c r="E71" s="94">
        <v>30000</v>
      </c>
      <c r="F71" s="125">
        <f>IF(D71&gt;0,IF(E71/D71&gt;=100,"&gt;&gt;100",E71/D71*100),"-")</f>
        <v>48.387096774193552</v>
      </c>
    </row>
    <row r="72" spans="1:6" s="3" customFormat="1" ht="12.75">
      <c r="A72" s="132" t="s">
        <v>2514</v>
      </c>
      <c r="B72" s="105" t="s">
        <v>2515</v>
      </c>
      <c r="C72" s="299">
        <v>61</v>
      </c>
      <c r="D72" s="94">
        <v>0</v>
      </c>
      <c r="E72" s="94">
        <v>0</v>
      </c>
      <c r="F72" s="125" t="str">
        <f>IF(D72&gt;0,IF(E72/D72&gt;=100,"&gt;&gt;100",E72/D72*100),"-")</f>
        <v>-</v>
      </c>
    </row>
    <row r="73" spans="1:6" s="3" customFormat="1" ht="12.75">
      <c r="A73" s="132" t="s">
        <v>2516</v>
      </c>
      <c r="B73" s="105" t="s">
        <v>2517</v>
      </c>
      <c r="C73" s="299">
        <v>62</v>
      </c>
      <c r="D73" s="97">
        <f>SUM(D74:D80)</f>
        <v>0</v>
      </c>
      <c r="E73" s="97">
        <f>SUM(E74:E80)</f>
        <v>0</v>
      </c>
      <c r="F73" s="125" t="str">
        <f>IF(D73&gt;0,IF(E73/D73&gt;=100,"&gt;&gt;100",E73/D73*100),"-")</f>
        <v>-</v>
      </c>
    </row>
    <row r="74" spans="1:6" s="3" customFormat="1" ht="12.75">
      <c r="A74" s="132" t="s">
        <v>2518</v>
      </c>
      <c r="B74" s="105" t="s">
        <v>2519</v>
      </c>
      <c r="C74" s="299">
        <v>63</v>
      </c>
      <c r="D74" s="94">
        <v>0</v>
      </c>
      <c r="E74" s="94">
        <v>0</v>
      </c>
      <c r="F74" s="125" t="str">
        <f>IF(D74&gt;0,IF(E74/D74&gt;=100,"&gt;&gt;100",E74/D74*100),"-")</f>
        <v>-</v>
      </c>
    </row>
    <row r="75" spans="1:6" s="3" customFormat="1" ht="12.75">
      <c r="A75" s="132" t="s">
        <v>2520</v>
      </c>
      <c r="B75" s="105" t="s">
        <v>2521</v>
      </c>
      <c r="C75" s="299">
        <v>64</v>
      </c>
      <c r="D75" s="94">
        <v>0</v>
      </c>
      <c r="E75" s="94">
        <v>0</v>
      </c>
      <c r="F75" s="125" t="str">
        <f>IF(D75&gt;0,IF(E75/D75&gt;=100,"&gt;&gt;100",E75/D75*100),"-")</f>
        <v>-</v>
      </c>
    </row>
    <row r="76" spans="1:6" s="3" customFormat="1" ht="12.75">
      <c r="A76" s="132" t="s">
        <v>2522</v>
      </c>
      <c r="B76" s="105" t="s">
        <v>2523</v>
      </c>
      <c r="C76" s="299">
        <v>65</v>
      </c>
      <c r="D76" s="94">
        <v>0</v>
      </c>
      <c r="E76" s="94">
        <v>0</v>
      </c>
      <c r="F76" s="125" t="str">
        <f>IF(D76&gt;0,IF(E76/D76&gt;=100,"&gt;&gt;100",E76/D76*100),"-")</f>
        <v>-</v>
      </c>
    </row>
    <row r="77" spans="1:6" s="3" customFormat="1" ht="12.75">
      <c r="A77" s="132" t="s">
        <v>2524</v>
      </c>
      <c r="B77" s="105" t="s">
        <v>2525</v>
      </c>
      <c r="C77" s="299">
        <v>66</v>
      </c>
      <c r="D77" s="94">
        <v>0</v>
      </c>
      <c r="E77" s="94">
        <v>0</v>
      </c>
      <c r="F77" s="125" t="str">
        <f>IF(D77&gt;0,IF(E77/D77&gt;=100,"&gt;&gt;100",E77/D77*100),"-")</f>
        <v>-</v>
      </c>
    </row>
    <row r="78" spans="1:6" s="3" customFormat="1" ht="12.75">
      <c r="A78" s="132" t="s">
        <v>2526</v>
      </c>
      <c r="B78" s="105" t="s">
        <v>2527</v>
      </c>
      <c r="C78" s="299">
        <v>67</v>
      </c>
      <c r="D78" s="94">
        <v>0</v>
      </c>
      <c r="E78" s="94">
        <v>0</v>
      </c>
      <c r="F78" s="125" t="str">
        <f t="shared" si="1" ref="F78:F140">IF(D78&gt;0,IF(E78/D78&gt;=100,"&gt;&gt;100",E78/D78*100),"-")</f>
        <v>-</v>
      </c>
    </row>
    <row r="79" spans="1:6" s="3" customFormat="1" ht="12.75">
      <c r="A79" s="132" t="s">
        <v>2528</v>
      </c>
      <c r="B79" s="105" t="s">
        <v>2529</v>
      </c>
      <c r="C79" s="299">
        <v>68</v>
      </c>
      <c r="D79" s="94">
        <v>0</v>
      </c>
      <c r="E79" s="94">
        <v>0</v>
      </c>
      <c r="F79" s="125" t="str">
        <f>IF(D79&gt;0,IF(E79/D79&gt;=100,"&gt;&gt;100",E79/D79*100),"-")</f>
        <v>-</v>
      </c>
    </row>
    <row r="80" spans="1:6" s="3" customFormat="1" ht="12.75">
      <c r="A80" s="132" t="s">
        <v>2530</v>
      </c>
      <c r="B80" s="105" t="s">
        <v>2531</v>
      </c>
      <c r="C80" s="299">
        <v>69</v>
      </c>
      <c r="D80" s="94">
        <v>0</v>
      </c>
      <c r="E80" s="94">
        <v>0</v>
      </c>
      <c r="F80" s="125" t="str">
        <f>IF(D80&gt;0,IF(E80/D80&gt;=100,"&gt;&gt;100",E80/D80*100),"-")</f>
        <v>-</v>
      </c>
    </row>
    <row r="81" spans="1:6" s="3" customFormat="1" ht="12.75">
      <c r="A81" s="132" t="s">
        <v>1949</v>
      </c>
      <c r="B81" s="105" t="s">
        <v>2532</v>
      </c>
      <c r="C81" s="299">
        <v>70</v>
      </c>
      <c r="D81" s="94">
        <v>0</v>
      </c>
      <c r="E81" s="94">
        <v>0</v>
      </c>
      <c r="F81" s="125" t="str">
        <f>IF(D81&gt;0,IF(E81/D81&gt;=100,"&gt;&gt;100",E81/D81*100),"-")</f>
        <v>-</v>
      </c>
    </row>
    <row r="82" spans="1:6" s="3" customFormat="1" ht="12.75">
      <c r="A82" s="132" t="s">
        <v>1951</v>
      </c>
      <c r="B82" s="105" t="s">
        <v>2533</v>
      </c>
      <c r="C82" s="299">
        <v>71</v>
      </c>
      <c r="D82" s="97">
        <f>SUM(D83:D88)</f>
        <v>1493700</v>
      </c>
      <c r="E82" s="97">
        <f>SUM(E83:E88)</f>
        <v>1319152</v>
      </c>
      <c r="F82" s="125">
        <f>IF(D82&gt;0,IF(E82/D82&gt;=100,"&gt;&gt;100",E82/D82*100),"-")</f>
        <v>88.314387092454979</v>
      </c>
    </row>
    <row r="83" spans="1:6" s="3" customFormat="1" ht="12.75">
      <c r="A83" s="132" t="s">
        <v>1953</v>
      </c>
      <c r="B83" s="105" t="s">
        <v>2534</v>
      </c>
      <c r="C83" s="299">
        <v>72</v>
      </c>
      <c r="D83" s="94">
        <v>1150625</v>
      </c>
      <c r="E83" s="94">
        <v>920450</v>
      </c>
      <c r="F83" s="125">
        <f>IF(D83&gt;0,IF(E83/D83&gt;=100,"&gt;&gt;100",E83/D83*100),"-")</f>
        <v>79.995654535578481</v>
      </c>
    </row>
    <row r="84" spans="1:6" s="3" customFormat="1" ht="12.75">
      <c r="A84" s="132" t="s">
        <v>1955</v>
      </c>
      <c r="B84" s="105" t="s">
        <v>2535</v>
      </c>
      <c r="C84" s="299">
        <v>73</v>
      </c>
      <c r="D84" s="94">
        <v>0</v>
      </c>
      <c r="E84" s="94">
        <v>91323</v>
      </c>
      <c r="F84" s="125" t="str">
        <f>IF(D84&gt;0,IF(E84/D84&gt;=100,"&gt;&gt;100",E84/D84*100),"-")</f>
        <v>-</v>
      </c>
    </row>
    <row r="85" spans="1:6" s="3" customFormat="1" ht="12.75">
      <c r="A85" s="132" t="s">
        <v>1957</v>
      </c>
      <c r="B85" s="105" t="s">
        <v>2536</v>
      </c>
      <c r="C85" s="299">
        <v>74</v>
      </c>
      <c r="D85" s="94">
        <v>0</v>
      </c>
      <c r="E85" s="94">
        <v>0</v>
      </c>
      <c r="F85" s="125" t="str">
        <f>IF(D85&gt;0,IF(E85/D85&gt;=100,"&gt;&gt;100",E85/D85*100),"-")</f>
        <v>-</v>
      </c>
    </row>
    <row r="86" spans="1:6" s="3" customFormat="1" ht="12.75">
      <c r="A86" s="132" t="s">
        <v>1959</v>
      </c>
      <c r="B86" s="105" t="s">
        <v>2537</v>
      </c>
      <c r="C86" s="299">
        <v>75</v>
      </c>
      <c r="D86" s="94">
        <v>0</v>
      </c>
      <c r="E86" s="94">
        <v>0</v>
      </c>
      <c r="F86" s="125" t="str">
        <f>IF(D86&gt;0,IF(E86/D86&gt;=100,"&gt;&gt;100",E86/D86*100),"-")</f>
        <v>-</v>
      </c>
    </row>
    <row r="87" spans="1:6" s="3" customFormat="1" ht="12.75">
      <c r="A87" s="132" t="s">
        <v>1961</v>
      </c>
      <c r="B87" s="105" t="s">
        <v>2538</v>
      </c>
      <c r="C87" s="299">
        <v>76</v>
      </c>
      <c r="D87" s="94">
        <v>0</v>
      </c>
      <c r="E87" s="94">
        <v>0</v>
      </c>
      <c r="F87" s="125" t="str">
        <f>IF(D87&gt;0,IF(E87/D87&gt;=100,"&gt;&gt;100",E87/D87*100),"-")</f>
        <v>-</v>
      </c>
    </row>
    <row r="88" spans="1:6" s="3" customFormat="1" ht="12.75">
      <c r="A88" s="132" t="s">
        <v>1963</v>
      </c>
      <c r="B88" s="105" t="s">
        <v>2539</v>
      </c>
      <c r="C88" s="299">
        <v>77</v>
      </c>
      <c r="D88" s="94">
        <v>343075</v>
      </c>
      <c r="E88" s="94">
        <v>307379</v>
      </c>
      <c r="F88" s="125">
        <f>IF(D88&gt;0,IF(E88/D88&gt;=100,"&gt;&gt;100",E88/D88*100),"-")</f>
        <v>89.595278000437219</v>
      </c>
    </row>
    <row r="89" spans="1:6" s="3" customFormat="1" ht="12.75">
      <c r="A89" s="132" t="s">
        <v>1965</v>
      </c>
      <c r="B89" s="105" t="s">
        <v>2540</v>
      </c>
      <c r="C89" s="299">
        <v>78</v>
      </c>
      <c r="D89" s="97">
        <f>SUM(D90:D95)</f>
        <v>1316253</v>
      </c>
      <c r="E89" s="97">
        <f>SUM(E90:E95)</f>
        <v>1287304</v>
      </c>
      <c r="F89" s="125">
        <f>IF(D89&gt;0,IF(E89/D89&gt;=100,"&gt;&gt;100",E89/D89*100),"-")</f>
        <v>97.800650786740846</v>
      </c>
    </row>
    <row r="90" spans="1:6" s="3" customFormat="1" ht="12.75">
      <c r="A90" s="132" t="s">
        <v>1967</v>
      </c>
      <c r="B90" s="105" t="s">
        <v>2541</v>
      </c>
      <c r="C90" s="299">
        <v>79</v>
      </c>
      <c r="D90" s="94">
        <v>0</v>
      </c>
      <c r="E90" s="94">
        <v>0</v>
      </c>
      <c r="F90" s="125" t="str">
        <f>IF(D90&gt;0,IF(E90/D90&gt;=100,"&gt;&gt;100",E90/D90*100),"-")</f>
        <v>-</v>
      </c>
    </row>
    <row r="91" spans="1:6" s="3" customFormat="1" ht="12.75">
      <c r="A91" s="132" t="s">
        <v>1969</v>
      </c>
      <c r="B91" s="105" t="s">
        <v>2542</v>
      </c>
      <c r="C91" s="299">
        <v>80</v>
      </c>
      <c r="D91" s="94">
        <v>1219304</v>
      </c>
      <c r="E91" s="94">
        <v>1239209</v>
      </c>
      <c r="F91" s="125">
        <f>IF(D91&gt;0,IF(E91/D91&gt;=100,"&gt;&gt;100",E91/D91*100),"-")</f>
        <v>101.63248869847061</v>
      </c>
    </row>
    <row r="92" spans="1:6" s="3" customFormat="1" ht="12.75">
      <c r="A92" s="132" t="s">
        <v>1971</v>
      </c>
      <c r="B92" s="105" t="s">
        <v>2543</v>
      </c>
      <c r="C92" s="299">
        <v>81</v>
      </c>
      <c r="D92" s="94">
        <v>96949</v>
      </c>
      <c r="E92" s="94">
        <v>48095</v>
      </c>
      <c r="F92" s="125">
        <f>IF(D92&gt;0,IF(E92/D92&gt;=100,"&gt;&gt;100",E92/D92*100),"-")</f>
        <v>49.608557076400992</v>
      </c>
    </row>
    <row r="93" spans="1:6" s="3" customFormat="1" ht="12.75">
      <c r="A93" s="132" t="s">
        <v>1973</v>
      </c>
      <c r="B93" s="105" t="s">
        <v>2544</v>
      </c>
      <c r="C93" s="299">
        <v>82</v>
      </c>
      <c r="D93" s="94">
        <v>0</v>
      </c>
      <c r="E93" s="94">
        <v>0</v>
      </c>
      <c r="F93" s="125" t="str">
        <f>IF(D93&gt;0,IF(E93/D93&gt;=100,"&gt;&gt;100",E93/D93*100),"-")</f>
        <v>-</v>
      </c>
    </row>
    <row r="94" spans="1:6" s="3" customFormat="1" ht="12.75">
      <c r="A94" s="132" t="s">
        <v>2545</v>
      </c>
      <c r="B94" s="105" t="s">
        <v>2546</v>
      </c>
      <c r="C94" s="299">
        <v>83</v>
      </c>
      <c r="D94" s="94">
        <v>0</v>
      </c>
      <c r="E94" s="94">
        <v>0</v>
      </c>
      <c r="F94" s="125" t="str">
        <f>IF(D94&gt;0,IF(E94/D94&gt;=100,"&gt;&gt;100",E94/D94*100),"-")</f>
        <v>-</v>
      </c>
    </row>
    <row r="95" spans="1:6" s="3" customFormat="1" ht="12.75">
      <c r="A95" s="132" t="s">
        <v>2547</v>
      </c>
      <c r="B95" s="105" t="s">
        <v>2548</v>
      </c>
      <c r="C95" s="299">
        <v>84</v>
      </c>
      <c r="D95" s="94">
        <v>0</v>
      </c>
      <c r="E95" s="94">
        <v>0</v>
      </c>
      <c r="F95" s="125" t="str">
        <f>IF(D95&gt;0,IF(E95/D95&gt;=100,"&gt;&gt;100",E95/D95*100),"-")</f>
        <v>-</v>
      </c>
    </row>
    <row r="96" spans="1:6" s="3" customFormat="1" ht="12.75">
      <c r="A96" s="132" t="s">
        <v>2549</v>
      </c>
      <c r="B96" s="105" t="s">
        <v>2550</v>
      </c>
      <c r="C96" s="299">
        <v>85</v>
      </c>
      <c r="D96" s="97">
        <f>D97+D101+D106+D111+D112+D113</f>
        <v>0</v>
      </c>
      <c r="E96" s="97">
        <f>E97+E101+E106+E111+E112+E113</f>
        <v>0</v>
      </c>
      <c r="F96" s="125" t="str">
        <f>IF(D96&gt;0,IF(E96/D96&gt;=100,"&gt;&gt;100",E96/D96*100),"-")</f>
        <v>-</v>
      </c>
    </row>
    <row r="97" spans="1:6" s="3" customFormat="1" ht="12.75">
      <c r="A97" s="132" t="s">
        <v>2551</v>
      </c>
      <c r="B97" s="105" t="s">
        <v>2552</v>
      </c>
      <c r="C97" s="299">
        <v>86</v>
      </c>
      <c r="D97" s="97">
        <f>SUM(D98:D100)</f>
        <v>0</v>
      </c>
      <c r="E97" s="97">
        <f>SUM(E98:E100)</f>
        <v>0</v>
      </c>
      <c r="F97" s="125" t="str">
        <f>IF(D97&gt;0,IF(E97/D97&gt;=100,"&gt;&gt;100",E97/D97*100),"-")</f>
        <v>-</v>
      </c>
    </row>
    <row r="98" spans="1:6" s="3" customFormat="1" ht="12.75">
      <c r="A98" s="132" t="s">
        <v>2553</v>
      </c>
      <c r="B98" s="105" t="s">
        <v>1600</v>
      </c>
      <c r="C98" s="299">
        <v>87</v>
      </c>
      <c r="D98" s="94">
        <v>0</v>
      </c>
      <c r="E98" s="94">
        <v>0</v>
      </c>
      <c r="F98" s="125" t="str">
        <f>IF(D98&gt;0,IF(E98/D98&gt;=100,"&gt;&gt;100",E98/D98*100),"-")</f>
        <v>-</v>
      </c>
    </row>
    <row r="99" spans="1:6" s="3" customFormat="1" ht="12.75">
      <c r="A99" s="132" t="s">
        <v>2554</v>
      </c>
      <c r="B99" s="105" t="s">
        <v>2555</v>
      </c>
      <c r="C99" s="299">
        <v>88</v>
      </c>
      <c r="D99" s="94">
        <v>0</v>
      </c>
      <c r="E99" s="94">
        <v>0</v>
      </c>
      <c r="F99" s="125" t="str">
        <f>IF(D99&gt;0,IF(E99/D99&gt;=100,"&gt;&gt;100",E99/D99*100),"-")</f>
        <v>-</v>
      </c>
    </row>
    <row r="100" spans="1:6" s="3" customFormat="1" ht="12.75">
      <c r="A100" s="132" t="s">
        <v>2556</v>
      </c>
      <c r="B100" s="105" t="s">
        <v>2557</v>
      </c>
      <c r="C100" s="299">
        <v>89</v>
      </c>
      <c r="D100" s="94">
        <v>0</v>
      </c>
      <c r="E100" s="94">
        <v>0</v>
      </c>
      <c r="F100" s="125" t="str">
        <f>IF(D100&gt;0,IF(E100/D100&gt;=100,"&gt;&gt;100",E100/D100*100),"-")</f>
        <v>-</v>
      </c>
    </row>
    <row r="101" spans="1:6" s="3" customFormat="1" ht="12.75">
      <c r="A101" s="132" t="s">
        <v>2558</v>
      </c>
      <c r="B101" s="105" t="s">
        <v>2559</v>
      </c>
      <c r="C101" s="299">
        <v>90</v>
      </c>
      <c r="D101" s="97">
        <f>SUM(D102:D105)</f>
        <v>0</v>
      </c>
      <c r="E101" s="97">
        <f>SUM(E102:E105)</f>
        <v>0</v>
      </c>
      <c r="F101" s="125" t="str">
        <f>IF(D101&gt;0,IF(E101/D101&gt;=100,"&gt;&gt;100",E101/D101*100),"-")</f>
        <v>-</v>
      </c>
    </row>
    <row r="102" spans="1:6" s="3" customFormat="1" ht="12.75">
      <c r="A102" s="132" t="s">
        <v>2560</v>
      </c>
      <c r="B102" s="105" t="s">
        <v>2561</v>
      </c>
      <c r="C102" s="299">
        <v>91</v>
      </c>
      <c r="D102" s="94">
        <v>0</v>
      </c>
      <c r="E102" s="94">
        <v>0</v>
      </c>
      <c r="F102" s="125" t="str">
        <f>IF(D102&gt;0,IF(E102/D102&gt;=100,"&gt;&gt;100",E102/D102*100),"-")</f>
        <v>-</v>
      </c>
    </row>
    <row r="103" spans="1:6" s="3" customFormat="1" ht="12.75">
      <c r="A103" s="132" t="s">
        <v>2562</v>
      </c>
      <c r="B103" s="105" t="s">
        <v>2563</v>
      </c>
      <c r="C103" s="299">
        <v>92</v>
      </c>
      <c r="D103" s="94">
        <v>0</v>
      </c>
      <c r="E103" s="94">
        <v>0</v>
      </c>
      <c r="F103" s="125" t="str">
        <f>IF(D103&gt;0,IF(E103/D103&gt;=100,"&gt;&gt;100",E103/D103*100),"-")</f>
        <v>-</v>
      </c>
    </row>
    <row r="104" spans="1:6" s="3" customFormat="1" ht="12.75">
      <c r="A104" s="132" t="s">
        <v>2564</v>
      </c>
      <c r="B104" s="105" t="s">
        <v>2565</v>
      </c>
      <c r="C104" s="299">
        <v>93</v>
      </c>
      <c r="D104" s="94">
        <v>0</v>
      </c>
      <c r="E104" s="94">
        <v>0</v>
      </c>
      <c r="F104" s="125" t="str">
        <f>IF(D104&gt;0,IF(E104/D104&gt;=100,"&gt;&gt;100",E104/D104*100),"-")</f>
        <v>-</v>
      </c>
    </row>
    <row r="105" spans="1:6" s="3" customFormat="1" ht="12.75">
      <c r="A105" s="132" t="s">
        <v>2566</v>
      </c>
      <c r="B105" s="105" t="s">
        <v>2567</v>
      </c>
      <c r="C105" s="299">
        <v>94</v>
      </c>
      <c r="D105" s="94">
        <v>0</v>
      </c>
      <c r="E105" s="94">
        <v>0</v>
      </c>
      <c r="F105" s="125" t="str">
        <f>IF(D105&gt;0,IF(E105/D105&gt;=100,"&gt;&gt;100",E105/D105*100),"-")</f>
        <v>-</v>
      </c>
    </row>
    <row r="106" spans="1:6" s="3" customFormat="1" ht="12.75">
      <c r="A106" s="132" t="s">
        <v>2568</v>
      </c>
      <c r="B106" s="105" t="s">
        <v>2569</v>
      </c>
      <c r="C106" s="299">
        <v>95</v>
      </c>
      <c r="D106" s="97">
        <f>SUM(D107:D110)</f>
        <v>0</v>
      </c>
      <c r="E106" s="97">
        <f>SUM(E107:E110)</f>
        <v>0</v>
      </c>
      <c r="F106" s="125" t="str">
        <f>IF(D106&gt;0,IF(E106/D106&gt;=100,"&gt;&gt;100",E106/D106*100),"-")</f>
        <v>-</v>
      </c>
    </row>
    <row r="107" spans="1:6" s="3" customFormat="1" ht="12.75">
      <c r="A107" s="132" t="s">
        <v>2570</v>
      </c>
      <c r="B107" s="105" t="s">
        <v>2571</v>
      </c>
      <c r="C107" s="299">
        <v>96</v>
      </c>
      <c r="D107" s="94">
        <v>0</v>
      </c>
      <c r="E107" s="94">
        <v>0</v>
      </c>
      <c r="F107" s="125" t="str">
        <f>IF(D107&gt;0,IF(E107/D107&gt;=100,"&gt;&gt;100",E107/D107*100),"-")</f>
        <v>-</v>
      </c>
    </row>
    <row r="108" spans="1:6" s="3" customFormat="1" ht="12.75">
      <c r="A108" s="132" t="s">
        <v>2572</v>
      </c>
      <c r="B108" s="105" t="s">
        <v>2573</v>
      </c>
      <c r="C108" s="299">
        <v>97</v>
      </c>
      <c r="D108" s="94">
        <v>0</v>
      </c>
      <c r="E108" s="94">
        <v>0</v>
      </c>
      <c r="F108" s="125" t="str">
        <f>IF(D108&gt;0,IF(E108/D108&gt;=100,"&gt;&gt;100",E108/D108*100),"-")</f>
        <v>-</v>
      </c>
    </row>
    <row r="109" spans="1:6" s="3" customFormat="1" ht="12.75">
      <c r="A109" s="132" t="s">
        <v>2574</v>
      </c>
      <c r="B109" s="105" t="s">
        <v>2575</v>
      </c>
      <c r="C109" s="299">
        <v>98</v>
      </c>
      <c r="D109" s="94">
        <v>0</v>
      </c>
      <c r="E109" s="94">
        <v>0</v>
      </c>
      <c r="F109" s="125" t="str">
        <f>IF(D109&gt;0,IF(E109/D109&gt;=100,"&gt;&gt;100",E109/D109*100),"-")</f>
        <v>-</v>
      </c>
    </row>
    <row r="110" spans="1:6" s="3" customFormat="1" ht="12.75">
      <c r="A110" s="132" t="s">
        <v>2576</v>
      </c>
      <c r="B110" s="105" t="s">
        <v>2577</v>
      </c>
      <c r="C110" s="299">
        <v>99</v>
      </c>
      <c r="D110" s="94">
        <v>0</v>
      </c>
      <c r="E110" s="94">
        <v>0</v>
      </c>
      <c r="F110" s="125" t="str">
        <f>IF(D110&gt;0,IF(E110/D110&gt;=100,"&gt;&gt;100",E110/D110*100),"-")</f>
        <v>-</v>
      </c>
    </row>
    <row r="111" spans="1:6" s="3" customFormat="1" ht="12.75">
      <c r="A111" s="132" t="s">
        <v>2578</v>
      </c>
      <c r="B111" s="105" t="s">
        <v>2579</v>
      </c>
      <c r="C111" s="299">
        <v>100</v>
      </c>
      <c r="D111" s="94">
        <v>0</v>
      </c>
      <c r="E111" s="94">
        <v>0</v>
      </c>
      <c r="F111" s="125" t="str">
        <f>IF(D111&gt;0,IF(E111/D111&gt;=100,"&gt;&gt;100",E111/D111*100),"-")</f>
        <v>-</v>
      </c>
    </row>
    <row r="112" spans="1:6" s="3" customFormat="1" ht="12.75">
      <c r="A112" s="132" t="s">
        <v>2580</v>
      </c>
      <c r="B112" s="105" t="s">
        <v>2581</v>
      </c>
      <c r="C112" s="299">
        <v>101</v>
      </c>
      <c r="D112" s="94">
        <v>0</v>
      </c>
      <c r="E112" s="94">
        <v>0</v>
      </c>
      <c r="F112" s="125" t="str">
        <f>IF(D112&gt;0,IF(E112/D112&gt;=100,"&gt;&gt;100",E112/D112*100),"-")</f>
        <v>-</v>
      </c>
    </row>
    <row r="113" spans="1:6" s="3" customFormat="1" ht="12.75">
      <c r="A113" s="132" t="s">
        <v>2582</v>
      </c>
      <c r="B113" s="105" t="s">
        <v>2583</v>
      </c>
      <c r="C113" s="299">
        <v>102</v>
      </c>
      <c r="D113" s="94">
        <v>0</v>
      </c>
      <c r="E113" s="94">
        <v>0</v>
      </c>
      <c r="F113" s="125" t="str">
        <f>IF(D113&gt;0,IF(E113/D113&gt;=100,"&gt;&gt;100",E113/D113*100),"-")</f>
        <v>-</v>
      </c>
    </row>
    <row r="114" spans="1:6" s="3" customFormat="1" ht="12.75">
      <c r="A114" s="132" t="s">
        <v>2584</v>
      </c>
      <c r="B114" s="105" t="s">
        <v>2585</v>
      </c>
      <c r="C114" s="299">
        <v>103</v>
      </c>
      <c r="D114" s="97">
        <f>SUM(D115:D120)</f>
        <v>6273008</v>
      </c>
      <c r="E114" s="97">
        <f>SUM(E115:E120)</f>
        <v>4258080</v>
      </c>
      <c r="F114" s="125">
        <f>IF(D114&gt;0,IF(E114/D114&gt;=100,"&gt;&gt;100",E114/D114*100),"-")</f>
        <v>67.879396933656068</v>
      </c>
    </row>
    <row r="115" spans="1:6" s="3" customFormat="1" ht="12.75">
      <c r="A115" s="132" t="s">
        <v>2586</v>
      </c>
      <c r="B115" s="105" t="s">
        <v>2587</v>
      </c>
      <c r="C115" s="299">
        <v>104</v>
      </c>
      <c r="D115" s="94">
        <v>2099803</v>
      </c>
      <c r="E115" s="94">
        <v>2764492</v>
      </c>
      <c r="F115" s="125">
        <f>IF(D115&gt;0,IF(E115/D115&gt;=100,"&gt;&gt;100",E115/D115*100),"-")</f>
        <v>131.65482666707305</v>
      </c>
    </row>
    <row r="116" spans="1:6" s="3" customFormat="1" ht="12.75">
      <c r="A116" s="132" t="s">
        <v>2588</v>
      </c>
      <c r="B116" s="105" t="s">
        <v>2589</v>
      </c>
      <c r="C116" s="299">
        <v>105</v>
      </c>
      <c r="D116" s="94">
        <v>743583</v>
      </c>
      <c r="E116" s="94">
        <v>718588</v>
      </c>
      <c r="F116" s="125">
        <f>IF(D116&gt;0,IF(E116/D116&gt;=100,"&gt;&gt;100",E116/D116*100),"-")</f>
        <v>96.638572963609988</v>
      </c>
    </row>
    <row r="117" spans="1:6" s="3" customFormat="1" ht="12.75">
      <c r="A117" s="132" t="s">
        <v>2590</v>
      </c>
      <c r="B117" s="105" t="s">
        <v>2591</v>
      </c>
      <c r="C117" s="299">
        <v>106</v>
      </c>
      <c r="D117" s="94">
        <v>0</v>
      </c>
      <c r="E117" s="94">
        <v>0</v>
      </c>
      <c r="F117" s="125" t="str">
        <f>IF(D117&gt;0,IF(E117/D117&gt;=100,"&gt;&gt;100",E117/D117*100),"-")</f>
        <v>-</v>
      </c>
    </row>
    <row r="118" spans="1:6" s="3" customFormat="1" ht="12.75">
      <c r="A118" s="132" t="s">
        <v>2592</v>
      </c>
      <c r="B118" s="105" t="s">
        <v>2593</v>
      </c>
      <c r="C118" s="299">
        <v>107</v>
      </c>
      <c r="D118" s="94">
        <v>0</v>
      </c>
      <c r="E118" s="94">
        <v>0</v>
      </c>
      <c r="F118" s="125" t="str">
        <f>IF(D118&gt;0,IF(E118/D118&gt;=100,"&gt;&gt;100",E118/D118*100),"-")</f>
        <v>-</v>
      </c>
    </row>
    <row r="119" spans="1:6" s="3" customFormat="1" ht="12.75">
      <c r="A119" s="132" t="s">
        <v>2594</v>
      </c>
      <c r="B119" s="105" t="s">
        <v>2595</v>
      </c>
      <c r="C119" s="299">
        <v>108</v>
      </c>
      <c r="D119" s="94">
        <v>0</v>
      </c>
      <c r="E119" s="94">
        <v>0</v>
      </c>
      <c r="F119" s="125" t="str">
        <f>IF(D119&gt;0,IF(E119/D119&gt;=100,"&gt;&gt;100",E119/D119*100),"-")</f>
        <v>-</v>
      </c>
    </row>
    <row r="120" spans="1:6" s="3" customFormat="1" ht="12.75">
      <c r="A120" s="132" t="s">
        <v>2596</v>
      </c>
      <c r="B120" s="105" t="s">
        <v>2597</v>
      </c>
      <c r="C120" s="299">
        <v>109</v>
      </c>
      <c r="D120" s="94">
        <v>3429622</v>
      </c>
      <c r="E120" s="94">
        <v>775000</v>
      </c>
      <c r="F120" s="125">
        <f>IF(D120&gt;0,IF(E120/D120&gt;=100,"&gt;&gt;100",E120/D120*100),"-")</f>
        <v>22.597242494945508</v>
      </c>
    </row>
    <row r="121" spans="1:6" s="3" customFormat="1" ht="12.75">
      <c r="A121" s="132" t="s">
        <v>2598</v>
      </c>
      <c r="B121" s="105" t="s">
        <v>2599</v>
      </c>
      <c r="C121" s="299">
        <v>110</v>
      </c>
      <c r="D121" s="97">
        <f>D122+D125+D128+D129+SUM(D132:D135)</f>
        <v>1959046</v>
      </c>
      <c r="E121" s="97">
        <f>E122+E125+E128+E129+SUM(E132:E135)</f>
        <v>1927543</v>
      </c>
      <c r="F121" s="125">
        <f>IF(D121&gt;0,IF(E121/D121&gt;=100,"&gt;&gt;100",E121/D121*100),"-")</f>
        <v>98.391921373974895</v>
      </c>
    </row>
    <row r="122" spans="1:6" s="3" customFormat="1" ht="12.75">
      <c r="A122" s="132" t="s">
        <v>2600</v>
      </c>
      <c r="B122" s="105" t="s">
        <v>2601</v>
      </c>
      <c r="C122" s="299">
        <v>111</v>
      </c>
      <c r="D122" s="97">
        <f>SUM(D123:D124)</f>
        <v>1459206</v>
      </c>
      <c r="E122" s="97">
        <f>SUM(E123:E124)</f>
        <v>1471290</v>
      </c>
      <c r="F122" s="125">
        <f>IF(D122&gt;0,IF(E122/D122&gt;=100,"&gt;&gt;100",E122/D122*100),"-")</f>
        <v>100.82812159489475</v>
      </c>
    </row>
    <row r="123" spans="1:6" s="3" customFormat="1" ht="12.75">
      <c r="A123" s="132" t="s">
        <v>2602</v>
      </c>
      <c r="B123" s="105" t="s">
        <v>2603</v>
      </c>
      <c r="C123" s="299">
        <v>112</v>
      </c>
      <c r="D123" s="94">
        <v>1333307</v>
      </c>
      <c r="E123" s="94">
        <v>1345168</v>
      </c>
      <c r="F123" s="125">
        <f>IF(D123&gt;0,IF(E123/D123&gt;=100,"&gt;&gt;100",E123/D123*100),"-")</f>
        <v>100.88959256945324</v>
      </c>
    </row>
    <row r="124" spans="1:6" s="3" customFormat="1" ht="12.75">
      <c r="A124" s="132" t="s">
        <v>2604</v>
      </c>
      <c r="B124" s="105" t="s">
        <v>2605</v>
      </c>
      <c r="C124" s="299">
        <v>113</v>
      </c>
      <c r="D124" s="94">
        <v>125899</v>
      </c>
      <c r="E124" s="94">
        <v>126122</v>
      </c>
      <c r="F124" s="125">
        <f>IF(D124&gt;0,IF(E124/D124&gt;=100,"&gt;&gt;100",E124/D124*100),"-")</f>
        <v>100.1771261090239</v>
      </c>
    </row>
    <row r="125" spans="1:6" s="3" customFormat="1" ht="12.75">
      <c r="A125" s="132" t="s">
        <v>2606</v>
      </c>
      <c r="B125" s="105" t="s">
        <v>2607</v>
      </c>
      <c r="C125" s="299">
        <v>114</v>
      </c>
      <c r="D125" s="97">
        <f>SUM(D126:D127)</f>
        <v>0</v>
      </c>
      <c r="E125" s="97">
        <f>SUM(E126:E127)</f>
        <v>0</v>
      </c>
      <c r="F125" s="125" t="str">
        <f>IF(D125&gt;0,IF(E125/D125&gt;=100,"&gt;&gt;100",E125/D125*100),"-")</f>
        <v>-</v>
      </c>
    </row>
    <row r="126" spans="1:6" s="3" customFormat="1" ht="12.75">
      <c r="A126" s="132" t="s">
        <v>2608</v>
      </c>
      <c r="B126" s="105" t="s">
        <v>2609</v>
      </c>
      <c r="C126" s="299">
        <v>115</v>
      </c>
      <c r="D126" s="94">
        <v>0</v>
      </c>
      <c r="E126" s="94">
        <v>0</v>
      </c>
      <c r="F126" s="125" t="str">
        <f>IF(D126&gt;0,IF(E126/D126&gt;=100,"&gt;&gt;100",E126/D126*100),"-")</f>
        <v>-</v>
      </c>
    </row>
    <row r="127" spans="1:6" s="3" customFormat="1" ht="12.75">
      <c r="A127" s="132" t="s">
        <v>2610</v>
      </c>
      <c r="B127" s="105" t="s">
        <v>2611</v>
      </c>
      <c r="C127" s="299">
        <v>116</v>
      </c>
      <c r="D127" s="94">
        <v>0</v>
      </c>
      <c r="E127" s="94">
        <v>0</v>
      </c>
      <c r="F127" s="125" t="str">
        <f>IF(D127&gt;0,IF(E127/D127&gt;=100,"&gt;&gt;100",E127/D127*100),"-")</f>
        <v>-</v>
      </c>
    </row>
    <row r="128" spans="1:6" s="3" customFormat="1" ht="12.75">
      <c r="A128" s="132" t="s">
        <v>2612</v>
      </c>
      <c r="B128" s="105" t="s">
        <v>2613</v>
      </c>
      <c r="C128" s="299">
        <v>117</v>
      </c>
      <c r="D128" s="94">
        <v>0</v>
      </c>
      <c r="E128" s="94">
        <v>0</v>
      </c>
      <c r="F128" s="125" t="str">
        <f>IF(D128&gt;0,IF(E128/D128&gt;=100,"&gt;&gt;100",E128/D128*100),"-")</f>
        <v>-</v>
      </c>
    </row>
    <row r="129" spans="1:6" s="3" customFormat="1" ht="12.75">
      <c r="A129" s="132" t="s">
        <v>2614</v>
      </c>
      <c r="B129" s="105" t="s">
        <v>2615</v>
      </c>
      <c r="C129" s="299">
        <v>118</v>
      </c>
      <c r="D129" s="97">
        <f>SUM(D130:D131)</f>
        <v>0</v>
      </c>
      <c r="E129" s="97">
        <f>SUM(E130:E131)</f>
        <v>0</v>
      </c>
      <c r="F129" s="125" t="str">
        <f>IF(D129&gt;0,IF(E129/D129&gt;=100,"&gt;&gt;100",E129/D129*100),"-")</f>
        <v>-</v>
      </c>
    </row>
    <row r="130" spans="1:6" s="3" customFormat="1" ht="12.75">
      <c r="A130" s="132" t="s">
        <v>2616</v>
      </c>
      <c r="B130" s="105" t="s">
        <v>2617</v>
      </c>
      <c r="C130" s="299">
        <v>119</v>
      </c>
      <c r="D130" s="94">
        <v>0</v>
      </c>
      <c r="E130" s="94">
        <v>0</v>
      </c>
      <c r="F130" s="125" t="str">
        <f>IF(D130&gt;0,IF(E130/D130&gt;=100,"&gt;&gt;100",E130/D130*100),"-")</f>
        <v>-</v>
      </c>
    </row>
    <row r="131" spans="1:6" s="3" customFormat="1" ht="12.75">
      <c r="A131" s="132" t="s">
        <v>2618</v>
      </c>
      <c r="B131" s="105" t="s">
        <v>2619</v>
      </c>
      <c r="C131" s="299">
        <v>120</v>
      </c>
      <c r="D131" s="94">
        <v>0</v>
      </c>
      <c r="E131" s="94">
        <v>0</v>
      </c>
      <c r="F131" s="125" t="str">
        <f>IF(D131&gt;0,IF(E131/D131&gt;=100,"&gt;&gt;100",E131/D131*100),"-")</f>
        <v>-</v>
      </c>
    </row>
    <row r="132" spans="1:6" s="3" customFormat="1" ht="12.75">
      <c r="A132" s="132" t="s">
        <v>2620</v>
      </c>
      <c r="B132" s="105" t="s">
        <v>2621</v>
      </c>
      <c r="C132" s="299">
        <v>121</v>
      </c>
      <c r="D132" s="94">
        <v>0</v>
      </c>
      <c r="E132" s="94">
        <v>0</v>
      </c>
      <c r="F132" s="125" t="str">
        <f>IF(D132&gt;0,IF(E132/D132&gt;=100,"&gt;&gt;100",E132/D132*100),"-")</f>
        <v>-</v>
      </c>
    </row>
    <row r="133" spans="1:6" s="3" customFormat="1" ht="12.75">
      <c r="A133" s="132" t="s">
        <v>2622</v>
      </c>
      <c r="B133" s="105" t="s">
        <v>2623</v>
      </c>
      <c r="C133" s="299">
        <v>122</v>
      </c>
      <c r="D133" s="94">
        <v>0</v>
      </c>
      <c r="E133" s="94">
        <v>0</v>
      </c>
      <c r="F133" s="125" t="str">
        <f>IF(D133&gt;0,IF(E133/D133&gt;=100,"&gt;&gt;100",E133/D133*100),"-")</f>
        <v>-</v>
      </c>
    </row>
    <row r="134" spans="1:6" s="3" customFormat="1" ht="12.75">
      <c r="A134" s="132" t="s">
        <v>2624</v>
      </c>
      <c r="B134" s="105" t="s">
        <v>2625</v>
      </c>
      <c r="C134" s="299">
        <v>123</v>
      </c>
      <c r="D134" s="94">
        <v>0</v>
      </c>
      <c r="E134" s="94">
        <v>0</v>
      </c>
      <c r="F134" s="125" t="str">
        <f>IF(D134&gt;0,IF(E134/D134&gt;=100,"&gt;&gt;100",E134/D134*100),"-")</f>
        <v>-</v>
      </c>
    </row>
    <row r="135" spans="1:6" s="3" customFormat="1" ht="12.75">
      <c r="A135" s="132" t="s">
        <v>2626</v>
      </c>
      <c r="B135" s="105" t="s">
        <v>2627</v>
      </c>
      <c r="C135" s="299">
        <v>124</v>
      </c>
      <c r="D135" s="94">
        <v>499840</v>
      </c>
      <c r="E135" s="94">
        <v>456253</v>
      </c>
      <c r="F135" s="125">
        <f>IF(D135&gt;0,IF(E135/D135&gt;=100,"&gt;&gt;100",E135/D135*100),"-")</f>
        <v>91.279809539052494</v>
      </c>
    </row>
    <row r="136" spans="1:6" s="3" customFormat="1" ht="12.75">
      <c r="A136" s="132" t="s">
        <v>2628</v>
      </c>
      <c r="B136" s="105" t="s">
        <v>2629</v>
      </c>
      <c r="C136" s="299">
        <v>125</v>
      </c>
      <c r="D136" s="97">
        <f>D137+D140+SUM(D141:D147)</f>
        <v>1357050</v>
      </c>
      <c r="E136" s="97">
        <f>E137+E140+SUM(E141:E147)</f>
        <v>1503231</v>
      </c>
      <c r="F136" s="125">
        <f>IF(D136&gt;0,IF(E136/D136&gt;=100,"&gt;&gt;100",E136/D136*100),"-")</f>
        <v>110.77196860837846</v>
      </c>
    </row>
    <row r="137" spans="1:6" s="3" customFormat="1" ht="12.75">
      <c r="A137" s="132" t="s">
        <v>2630</v>
      </c>
      <c r="B137" s="105" t="s">
        <v>2631</v>
      </c>
      <c r="C137" s="299">
        <v>126</v>
      </c>
      <c r="D137" s="97">
        <f>SUM(D138:D139)</f>
        <v>0</v>
      </c>
      <c r="E137" s="97">
        <f>SUM(E138:E139)</f>
        <v>0</v>
      </c>
      <c r="F137" s="125" t="str">
        <f>IF(D137&gt;0,IF(E137/D137&gt;=100,"&gt;&gt;100",E137/D137*100),"-")</f>
        <v>-</v>
      </c>
    </row>
    <row r="138" spans="1:6" s="3" customFormat="1" ht="12.75">
      <c r="A138" s="132" t="s">
        <v>2632</v>
      </c>
      <c r="B138" s="105" t="s">
        <v>2633</v>
      </c>
      <c r="C138" s="299">
        <v>127</v>
      </c>
      <c r="D138" s="94">
        <v>0</v>
      </c>
      <c r="E138" s="94">
        <v>0</v>
      </c>
      <c r="F138" s="125" t="str">
        <f>IF(D138&gt;0,IF(E138/D138&gt;=100,"&gt;&gt;100",E138/D138*100),"-")</f>
        <v>-</v>
      </c>
    </row>
    <row r="139" spans="1:6" s="3" customFormat="1" ht="12.75">
      <c r="A139" s="132" t="s">
        <v>2634</v>
      </c>
      <c r="B139" s="105" t="s">
        <v>2635</v>
      </c>
      <c r="C139" s="299">
        <v>128</v>
      </c>
      <c r="D139" s="94">
        <v>0</v>
      </c>
      <c r="E139" s="94">
        <v>0</v>
      </c>
      <c r="F139" s="125" t="str">
        <f>IF(D139&gt;0,IF(E139/D139&gt;=100,"&gt;&gt;100",E139/D139*100),"-")</f>
        <v>-</v>
      </c>
    </row>
    <row r="140" spans="1:6" s="3" customFormat="1" ht="12.75">
      <c r="A140" s="132" t="s">
        <v>2636</v>
      </c>
      <c r="B140" s="105" t="s">
        <v>2637</v>
      </c>
      <c r="C140" s="299">
        <v>129</v>
      </c>
      <c r="D140" s="94">
        <v>0</v>
      </c>
      <c r="E140" s="94">
        <v>0</v>
      </c>
      <c r="F140" s="125" t="str">
        <f>IF(D140&gt;0,IF(E140/D140&gt;=100,"&gt;&gt;100",E140/D140*100),"-")</f>
        <v>-</v>
      </c>
    </row>
    <row r="141" spans="1:6" s="3" customFormat="1" ht="12.75">
      <c r="A141" s="132" t="s">
        <v>2638</v>
      </c>
      <c r="B141" s="105" t="s">
        <v>2639</v>
      </c>
      <c r="C141" s="299">
        <v>130</v>
      </c>
      <c r="D141" s="94">
        <v>0</v>
      </c>
      <c r="E141" s="94">
        <v>0</v>
      </c>
      <c r="F141" s="125" t="str">
        <f>IF(D141&gt;0,IF(E141/D141&gt;=100,"&gt;&gt;100",E141/D141*100),"-")</f>
        <v>-</v>
      </c>
    </row>
    <row r="142" spans="1:6" s="3" customFormat="1" ht="12.75">
      <c r="A142" s="132" t="s">
        <v>2640</v>
      </c>
      <c r="B142" s="105" t="s">
        <v>2641</v>
      </c>
      <c r="C142" s="299">
        <v>131</v>
      </c>
      <c r="D142" s="94">
        <v>852300</v>
      </c>
      <c r="E142" s="94">
        <v>1150462</v>
      </c>
      <c r="F142" s="125">
        <f t="shared" si="2" ref="F142:F148">IF(D142&gt;0,IF(E142/D142&gt;=100,"&gt;&gt;100",E142/D142*100),"-")</f>
        <v>134.98322187023348</v>
      </c>
    </row>
    <row r="143" spans="1:6" s="3" customFormat="1" ht="12.75">
      <c r="A143" s="132" t="s">
        <v>2642</v>
      </c>
      <c r="B143" s="105" t="s">
        <v>2643</v>
      </c>
      <c r="C143" s="299">
        <v>132</v>
      </c>
      <c r="D143" s="94">
        <v>0</v>
      </c>
      <c r="E143" s="94">
        <v>0</v>
      </c>
      <c r="F143" s="125" t="str">
        <f>IF(D143&gt;0,IF(E143/D143&gt;=100,"&gt;&gt;100",E143/D143*100),"-")</f>
        <v>-</v>
      </c>
    </row>
    <row r="144" spans="1:6" s="3" customFormat="1" ht="12.75">
      <c r="A144" s="132" t="s">
        <v>2644</v>
      </c>
      <c r="B144" s="105" t="s">
        <v>1621</v>
      </c>
      <c r="C144" s="299">
        <v>133</v>
      </c>
      <c r="D144" s="94">
        <v>0</v>
      </c>
      <c r="E144" s="94">
        <v>0</v>
      </c>
      <c r="F144" s="125" t="str">
        <f>IF(D144&gt;0,IF(E144/D144&gt;=100,"&gt;&gt;100",E144/D144*100),"-")</f>
        <v>-</v>
      </c>
    </row>
    <row r="145" spans="1:6" s="3" customFormat="1" ht="12.75">
      <c r="A145" s="132" t="s">
        <v>2645</v>
      </c>
      <c r="B145" s="104" t="s">
        <v>2646</v>
      </c>
      <c r="C145" s="299">
        <v>134</v>
      </c>
      <c r="D145" s="94">
        <v>504750</v>
      </c>
      <c r="E145" s="94">
        <v>352769</v>
      </c>
      <c r="F145" s="125">
        <f>IF(D145&gt;0,IF(E145/D145&gt;=100,"&gt;&gt;100",E145/D145*100),"-")</f>
        <v>69.889846458642893</v>
      </c>
    </row>
    <row r="146" spans="1:6" s="3" customFormat="1" ht="12.75">
      <c r="A146" s="132" t="s">
        <v>2647</v>
      </c>
      <c r="B146" s="105" t="s">
        <v>2648</v>
      </c>
      <c r="C146" s="299">
        <v>135</v>
      </c>
      <c r="D146" s="94">
        <v>0</v>
      </c>
      <c r="E146" s="94">
        <v>0</v>
      </c>
      <c r="F146" s="125" t="str">
        <f>IF(D146&gt;0,IF(E146/D146&gt;=100,"&gt;&gt;100",E146/D146*100),"-")</f>
        <v>-</v>
      </c>
    </row>
    <row r="147" spans="1:6" s="3" customFormat="1" ht="12.75">
      <c r="A147" s="132" t="s">
        <v>2649</v>
      </c>
      <c r="B147" s="105" t="s">
        <v>2650</v>
      </c>
      <c r="C147" s="299">
        <v>136</v>
      </c>
      <c r="D147" s="94">
        <v>0</v>
      </c>
      <c r="E147" s="94">
        <v>0</v>
      </c>
      <c r="F147" s="125" t="str">
        <f>IF(D147&gt;0,IF(E147/D147&gt;=100,"&gt;&gt;100",E147/D147*100),"-")</f>
        <v>-</v>
      </c>
    </row>
    <row r="148" spans="1:6" s="3" customFormat="1" ht="12.75">
      <c r="A148" s="307"/>
      <c r="B148" s="106" t="s">
        <v>2651</v>
      </c>
      <c r="C148" s="302">
        <v>137</v>
      </c>
      <c r="D148" s="107">
        <f>D12+D29+D35+D42+D82+D89+D96+D114+D121+D136</f>
        <v>30029349</v>
      </c>
      <c r="E148" s="107">
        <f>E12+E29+E35+E42+E82+E89+E96+E114+E121+E136</f>
        <v>26140422</v>
      </c>
      <c r="F148" s="126">
        <f>IF(D148&gt;0,IF(E148/D148&gt;=100,"&gt;&gt;100",E148/D148*100),"-")</f>
        <v>87.049579396476432</v>
      </c>
    </row>
    <row r="149" ht="15" customHeight="1"/>
    <row r="150" spans="1:7" s="288" customFormat="1" ht="25.5" customHeight="1">
      <c r="A150" s="287" t="s">
        <v>1869</v>
      </c>
      <c r="B150" s="287"/>
      <c r="D150" s="417" t="s">
        <v>1870</v>
      </c>
      <c r="E150" s="417"/>
      <c r="F150" s="287"/>
      <c r="G150" s="303"/>
    </row>
    <row r="151" spans="1:7" s="288" customFormat="1" ht="15" customHeight="1">
      <c r="A151" s="287" t="str">
        <f>IF(RefStr!H25&lt;&gt;"","Osoba za kontaktiranje: "&amp;RefStr!H25,"Osoba za kontaktiranje: _________________________________________")</f>
        <v>Osoba za kontaktiranje: GORITA TADIĆ</v>
      </c>
      <c r="B151" s="287"/>
      <c r="D151" s="289"/>
      <c r="E151" s="289"/>
      <c r="F151" s="287"/>
      <c r="G151" s="303"/>
    </row>
    <row r="152" spans="1:7" s="288" customFormat="1" ht="15" customHeight="1">
      <c r="A152" s="287" t="str">
        <f>IF(RefStr!H27="","Telefon za kontakt: _________________","Telefon za kontakt: "&amp;RefStr!H27)</f>
        <v>Telefon za kontakt: 021668285</v>
      </c>
      <c r="B152" s="287"/>
      <c r="E152" s="287"/>
      <c r="F152" s="287"/>
      <c r="G152" s="303"/>
    </row>
    <row r="153" spans="1:7" s="288" customFormat="1" ht="15" customHeight="1">
      <c r="A153" s="287" t="str">
        <f>IF(RefStr!H33="","Odgovorna osoba: _____________________________","Odgovorna osoba: "&amp;RefStr!H33)</f>
        <v>Odgovorna osoba: PERICA BOSANČIĆ</v>
      </c>
      <c r="B153" s="287"/>
      <c r="C153" s="287"/>
      <c r="F153" s="287"/>
      <c r="G153" s="303"/>
    </row>
    <row r="154" spans="1:7" s="288" customFormat="1" ht="5.1" customHeight="1">
      <c r="A154" s="287"/>
      <c r="B154" s="287"/>
      <c r="C154" s="287"/>
      <c r="E154" s="287"/>
      <c r="F154" s="287"/>
      <c r="G154" s="303"/>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conditionalFormatting sqref="D12:E13 D17:E17 D20:E20 D29:E29 D35:E35 D42:E43 D46:E46 D50:E50 D57:E57 D61:E61 D68:E68 D73:E73 D82:E82 D89:E89 D96:E97 D101:E101 D106:E106 D114:E114 D121:E122 D125:E125 D129:E129 D136:E137 D148:E148">
    <cfRule type="cellIs" priority="1" dxfId="33" operator="lessThan" stopIfTrue="1">
      <formula>0</formula>
    </cfRule>
  </conditionalFormatting>
  <conditionalFormatting sqref="C9:D9">
    <cfRule type="cellIs" priority="2" dxfId="31" operator="equal" stopIfTrue="1">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priority="5" dxfId="29" operator="notEqual" stopIfTrue="1">
      <formula>ROUND(D14,0)</formula>
    </cfRule>
    <cfRule type="cellIs" priority="6" dxfId="30" operator="lessThan" stopIfTrue="1">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5" right="0.393700787401575" top="0.590551181102362" bottom="0.78740157480315" header="0.551181102362205" footer="0.590551181102362"/>
  <pageSetup fitToHeight="0" horizontalDpi="1200" verticalDpi="1200" orientation="portrait" paperSize="9" scale="79"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7"/>
  <dimension ref="A1:G61"/>
  <sheetViews>
    <sheetView showGridLines="0" showRowColHeaders="0" workbookViewId="0" topLeftCell="A1">
      <pane ySplit="1" topLeftCell="A35" activePane="bottomLeft" state="frozen"/>
      <selection pane="topLeft" activeCell="A1" sqref="A1"/>
      <selection pane="bottomLeft" activeCell="E43" sqref="E43"/>
    </sheetView>
  </sheetViews>
  <sheetFormatPr defaultColWidth="0" defaultRowHeight="12.75" zeroHeight="1"/>
  <cols>
    <col min="1" max="1" width="9.28571428571429" style="23" customWidth="1"/>
    <col min="2" max="2" width="70.7142857142857" style="23" customWidth="1"/>
    <col min="3" max="3" width="4.28571428571429" style="23" customWidth="1"/>
    <col min="4" max="5" width="14.7142857142857" style="23" customWidth="1"/>
    <col min="6" max="6" width="0.857142857142857" style="23" hidden="1" customWidth="1"/>
    <col min="7" max="7" width="0.857142857142857" style="23" customWidth="1"/>
    <col min="8" max="16384" width="9.14285714285714" style="23" hidden="1"/>
  </cols>
  <sheetData>
    <row r="1" spans="1:5" s="18" customFormat="1" ht="20.1" customHeight="1" thickBot="1">
      <c r="A1" s="409" t="s">
        <v>769</v>
      </c>
      <c r="B1" s="410"/>
      <c r="C1" s="446" t="s">
        <v>2652</v>
      </c>
      <c r="D1" s="446"/>
      <c r="E1" s="446"/>
    </row>
    <row r="2" spans="1:5" s="279" customFormat="1" ht="48" customHeight="1" thickBot="1">
      <c r="A2" s="443" t="s">
        <v>2653</v>
      </c>
      <c r="B2" s="444"/>
      <c r="C2" s="416"/>
      <c r="D2" s="441" t="s">
        <v>2654</v>
      </c>
      <c r="E2" s="442"/>
    </row>
    <row r="3" spans="1:3" ht="30" customHeight="1">
      <c r="A3" s="445" t="str">
        <f>"za razdoblje "&amp;IF(RefStr!K10="","________________",TEXT(RefStr!K10,"d.mmmm yyyy.")&amp;" do "&amp;IF(RefStr!K12="","______________",TEXT(RefStr!K12,"d. mmmm yyyy.")))</f>
        <v>za razdoblje 1.siječanj 2018. do 31. prosinac 2018.</v>
      </c>
      <c r="B3" s="445"/>
      <c r="C3" s="445"/>
    </row>
    <row r="4" spans="1:5" ht="15" customHeight="1">
      <c r="A4" s="36" t="s">
        <v>773</v>
      </c>
      <c r="B4" s="402" t="str">
        <f>"RKP: "&amp;IF(RefStr!B6&lt;&gt;"",TEXT(INT(VALUE(RefStr!B6)),"00000"),"_____"&amp;",  "&amp;"MB: "&amp;IF(RefStr!B8&lt;&gt;"",TEXT(INT(VALUE(RefStr!B8)),"00000000"),"________")&amp;"  OIB: "&amp;IF(RefStr!K14&lt;&gt;"",RefStr!K14,"___________"))</f>
        <v>RKP: 30592</v>
      </c>
      <c r="C4" s="447"/>
      <c r="D4" s="404">
        <f>SUM(Skriveni!G1424:G1467)</f>
        <v>221017.72</v>
      </c>
      <c r="E4" s="405"/>
    </row>
    <row r="5" spans="2:5" ht="15" customHeight="1">
      <c r="B5" s="402" t="str">
        <f>"Naziv: "&amp;IF(RefStr!B10&lt;&gt;"",RefStr!B10,"_______________________________________")</f>
        <v>Naziv: OPĆINA DUGOPOLJE</v>
      </c>
      <c r="C5" s="447"/>
      <c r="D5" s="406" t="s">
        <v>774</v>
      </c>
      <c r="E5" s="406"/>
    </row>
    <row r="6" spans="1:6" ht="15" customHeight="1">
      <c r="A6" s="24"/>
      <c r="B6" s="420" t="str">
        <f>"Razina: "&amp;RefStr!B16&amp;", Razdjel: "&amp;TEXT(INT(VALUE(RefStr!B20)),"000")</f>
        <v>Razina: 22, Razdjel: 000</v>
      </c>
      <c r="C6" s="421"/>
      <c r="D6" s="421"/>
      <c r="E6" s="421"/>
      <c r="F6" s="421"/>
    </row>
    <row r="7" spans="1:6" ht="15" customHeight="1">
      <c r="A7" s="24"/>
      <c r="B7" s="420" t="str">
        <f>"Djelatnost: "&amp;RefStr!B18&amp;" "&amp;RefStr!C18</f>
        <v>Djelatnost: 8411 Opće djelatnosti javne uprave</v>
      </c>
      <c r="C7" s="421"/>
      <c r="D7" s="421"/>
      <c r="E7" s="421"/>
      <c r="F7" s="421"/>
    </row>
    <row r="8" ht="12.95" customHeight="1"/>
    <row r="9" spans="1:4" ht="12.95" customHeight="1">
      <c r="A9" s="25"/>
      <c r="C9" s="290"/>
      <c r="D9" s="290"/>
    </row>
    <row r="10" spans="1:5" ht="38.25" customHeight="1">
      <c r="A10" s="262" t="s">
        <v>776</v>
      </c>
      <c r="B10" s="257" t="s">
        <v>22</v>
      </c>
      <c r="C10" s="257" t="s">
        <v>1</v>
      </c>
      <c r="D10" s="291" t="s">
        <v>2655</v>
      </c>
      <c r="E10" s="292" t="s">
        <v>2656</v>
      </c>
    </row>
    <row r="11" spans="1:5" ht="12" customHeight="1">
      <c r="A11" s="263">
        <v>1</v>
      </c>
      <c r="B11" s="258">
        <v>2</v>
      </c>
      <c r="C11" s="258">
        <v>3</v>
      </c>
      <c r="D11" s="258">
        <v>4</v>
      </c>
      <c r="E11" s="293">
        <v>5</v>
      </c>
    </row>
    <row r="12" spans="1:5" s="3" customFormat="1" ht="14.1" customHeight="1">
      <c r="A12" s="294" t="s">
        <v>2657</v>
      </c>
      <c r="B12" s="295" t="s">
        <v>2658</v>
      </c>
      <c r="C12" s="296">
        <v>1</v>
      </c>
      <c r="D12" s="96">
        <f>D13+D29</f>
        <v>0</v>
      </c>
      <c r="E12" s="133">
        <f>E13+E29</f>
        <v>1435180</v>
      </c>
    </row>
    <row r="13" spans="1:5" s="3" customFormat="1" ht="14.1" customHeight="1">
      <c r="A13" s="297" t="s">
        <v>2659</v>
      </c>
      <c r="B13" s="298" t="s">
        <v>2660</v>
      </c>
      <c r="C13" s="299">
        <v>2</v>
      </c>
      <c r="D13" s="97">
        <f>D14+D21</f>
        <v>0</v>
      </c>
      <c r="E13" s="134">
        <f>E14+E21</f>
        <v>0</v>
      </c>
    </row>
    <row r="14" spans="1:5" s="3" customFormat="1" ht="14.1" customHeight="1">
      <c r="A14" s="297" t="s">
        <v>1092</v>
      </c>
      <c r="B14" s="298" t="s">
        <v>2661</v>
      </c>
      <c r="C14" s="299">
        <v>3</v>
      </c>
      <c r="D14" s="97">
        <f>SUM(D15:D20)</f>
        <v>0</v>
      </c>
      <c r="E14" s="134">
        <f>SUM(E15:E20)</f>
        <v>0</v>
      </c>
    </row>
    <row r="15" spans="1:5" s="3" customFormat="1" ht="14.1" customHeight="1">
      <c r="A15" s="297" t="s">
        <v>1092</v>
      </c>
      <c r="B15" s="298" t="s">
        <v>2662</v>
      </c>
      <c r="C15" s="299">
        <v>4</v>
      </c>
      <c r="D15" s="94">
        <v>0</v>
      </c>
      <c r="E15" s="135">
        <v>0</v>
      </c>
    </row>
    <row r="16" spans="1:5" s="3" customFormat="1" ht="14.1" customHeight="1">
      <c r="A16" s="297" t="s">
        <v>1092</v>
      </c>
      <c r="B16" s="298" t="s">
        <v>2663</v>
      </c>
      <c r="C16" s="299">
        <v>5</v>
      </c>
      <c r="D16" s="94">
        <v>0</v>
      </c>
      <c r="E16" s="135">
        <v>0</v>
      </c>
    </row>
    <row r="17" spans="1:5" s="3" customFormat="1" ht="14.1" customHeight="1">
      <c r="A17" s="297" t="s">
        <v>1092</v>
      </c>
      <c r="B17" s="298" t="s">
        <v>1942</v>
      </c>
      <c r="C17" s="299">
        <v>6</v>
      </c>
      <c r="D17" s="94">
        <v>0</v>
      </c>
      <c r="E17" s="135">
        <v>0</v>
      </c>
    </row>
    <row r="18" spans="1:5" s="3" customFormat="1" ht="14.1" customHeight="1">
      <c r="A18" s="297" t="s">
        <v>1092</v>
      </c>
      <c r="B18" s="298" t="s">
        <v>2664</v>
      </c>
      <c r="C18" s="299">
        <v>7</v>
      </c>
      <c r="D18" s="94">
        <v>0</v>
      </c>
      <c r="E18" s="135">
        <v>0</v>
      </c>
    </row>
    <row r="19" spans="1:5" s="3" customFormat="1" ht="14.1" customHeight="1">
      <c r="A19" s="297" t="s">
        <v>1092</v>
      </c>
      <c r="B19" s="298" t="s">
        <v>2665</v>
      </c>
      <c r="C19" s="299">
        <v>8</v>
      </c>
      <c r="D19" s="94">
        <v>0</v>
      </c>
      <c r="E19" s="135">
        <v>0</v>
      </c>
    </row>
    <row r="20" spans="1:5" s="3" customFormat="1" ht="14.1" customHeight="1">
      <c r="A20" s="297" t="s">
        <v>1092</v>
      </c>
      <c r="B20" s="298" t="s">
        <v>2666</v>
      </c>
      <c r="C20" s="299">
        <v>9</v>
      </c>
      <c r="D20" s="94">
        <v>0</v>
      </c>
      <c r="E20" s="135">
        <v>0</v>
      </c>
    </row>
    <row r="21" spans="1:5" s="3" customFormat="1" ht="14.1" customHeight="1">
      <c r="A21" s="297" t="s">
        <v>1092</v>
      </c>
      <c r="B21" s="298" t="s">
        <v>2667</v>
      </c>
      <c r="C21" s="299">
        <v>10</v>
      </c>
      <c r="D21" s="97">
        <f>SUM(D22:D28)</f>
        <v>0</v>
      </c>
      <c r="E21" s="134">
        <f>SUM(E22:E28)</f>
        <v>0</v>
      </c>
    </row>
    <row r="22" spans="1:5" s="3" customFormat="1" ht="14.1" customHeight="1">
      <c r="A22" s="297" t="s">
        <v>1092</v>
      </c>
      <c r="B22" s="298" t="s">
        <v>2668</v>
      </c>
      <c r="C22" s="299">
        <v>11</v>
      </c>
      <c r="D22" s="94">
        <v>0</v>
      </c>
      <c r="E22" s="135">
        <v>0</v>
      </c>
    </row>
    <row r="23" spans="1:5" s="3" customFormat="1" ht="14.1" customHeight="1">
      <c r="A23" s="297" t="s">
        <v>1092</v>
      </c>
      <c r="B23" s="298" t="s">
        <v>2669</v>
      </c>
      <c r="C23" s="299">
        <v>12</v>
      </c>
      <c r="D23" s="94">
        <v>0</v>
      </c>
      <c r="E23" s="135">
        <v>0</v>
      </c>
    </row>
    <row r="24" spans="1:5" s="3" customFormat="1" ht="14.1" customHeight="1">
      <c r="A24" s="297" t="s">
        <v>1092</v>
      </c>
      <c r="B24" s="298" t="s">
        <v>2670</v>
      </c>
      <c r="C24" s="299">
        <v>13</v>
      </c>
      <c r="D24" s="94">
        <v>0</v>
      </c>
      <c r="E24" s="135">
        <v>0</v>
      </c>
    </row>
    <row r="25" spans="1:5" s="3" customFormat="1" ht="14.1" customHeight="1">
      <c r="A25" s="297" t="s">
        <v>1092</v>
      </c>
      <c r="B25" s="298" t="s">
        <v>2671</v>
      </c>
      <c r="C25" s="299">
        <v>14</v>
      </c>
      <c r="D25" s="94">
        <v>0</v>
      </c>
      <c r="E25" s="135">
        <v>0</v>
      </c>
    </row>
    <row r="26" spans="1:5" s="3" customFormat="1" ht="14.1" customHeight="1">
      <c r="A26" s="297" t="s">
        <v>1092</v>
      </c>
      <c r="B26" s="298" t="s">
        <v>2672</v>
      </c>
      <c r="C26" s="299">
        <v>15</v>
      </c>
      <c r="D26" s="94">
        <v>0</v>
      </c>
      <c r="E26" s="135">
        <v>0</v>
      </c>
    </row>
    <row r="27" spans="1:5" s="3" customFormat="1" ht="14.1" customHeight="1">
      <c r="A27" s="297" t="s">
        <v>1092</v>
      </c>
      <c r="B27" s="298" t="s">
        <v>2673</v>
      </c>
      <c r="C27" s="299">
        <v>16</v>
      </c>
      <c r="D27" s="94">
        <v>0</v>
      </c>
      <c r="E27" s="135">
        <v>0</v>
      </c>
    </row>
    <row r="28" spans="1:5" s="3" customFormat="1" ht="14.1" customHeight="1">
      <c r="A28" s="297" t="s">
        <v>1092</v>
      </c>
      <c r="B28" s="298" t="s">
        <v>2144</v>
      </c>
      <c r="C28" s="299">
        <v>17</v>
      </c>
      <c r="D28" s="94">
        <v>0</v>
      </c>
      <c r="E28" s="135">
        <v>0</v>
      </c>
    </row>
    <row r="29" spans="1:5" s="3" customFormat="1" ht="14.1" customHeight="1">
      <c r="A29" s="297" t="s">
        <v>2674</v>
      </c>
      <c r="B29" s="298" t="s">
        <v>2675</v>
      </c>
      <c r="C29" s="299">
        <v>18</v>
      </c>
      <c r="D29" s="97">
        <f>D30+D37</f>
        <v>0</v>
      </c>
      <c r="E29" s="134">
        <f>E30+E37</f>
        <v>1435180</v>
      </c>
    </row>
    <row r="30" spans="1:5" s="3" customFormat="1" ht="14.1" customHeight="1">
      <c r="A30" s="297" t="s">
        <v>1092</v>
      </c>
      <c r="B30" s="298" t="s">
        <v>2676</v>
      </c>
      <c r="C30" s="299">
        <v>19</v>
      </c>
      <c r="D30" s="97">
        <f>SUM(D31:D36)</f>
        <v>0</v>
      </c>
      <c r="E30" s="134">
        <f>SUM(E31:E36)</f>
        <v>0</v>
      </c>
    </row>
    <row r="31" spans="1:5" s="3" customFormat="1" ht="14.1" customHeight="1">
      <c r="A31" s="297" t="s">
        <v>1092</v>
      </c>
      <c r="B31" s="298" t="s">
        <v>2662</v>
      </c>
      <c r="C31" s="299">
        <v>20</v>
      </c>
      <c r="D31" s="94">
        <v>0</v>
      </c>
      <c r="E31" s="135">
        <v>0</v>
      </c>
    </row>
    <row r="32" spans="1:5" s="3" customFormat="1" ht="14.1" customHeight="1">
      <c r="A32" s="297" t="s">
        <v>1092</v>
      </c>
      <c r="B32" s="298" t="s">
        <v>2663</v>
      </c>
      <c r="C32" s="299">
        <v>21</v>
      </c>
      <c r="D32" s="94">
        <v>0</v>
      </c>
      <c r="E32" s="135">
        <v>0</v>
      </c>
    </row>
    <row r="33" spans="1:5" s="3" customFormat="1" ht="14.1" customHeight="1">
      <c r="A33" s="297" t="s">
        <v>1092</v>
      </c>
      <c r="B33" s="298" t="s">
        <v>1942</v>
      </c>
      <c r="C33" s="299">
        <v>22</v>
      </c>
      <c r="D33" s="94">
        <v>0</v>
      </c>
      <c r="E33" s="135">
        <v>0</v>
      </c>
    </row>
    <row r="34" spans="1:5" s="3" customFormat="1" ht="14.1" customHeight="1">
      <c r="A34" s="297" t="s">
        <v>1092</v>
      </c>
      <c r="B34" s="298" t="s">
        <v>2664</v>
      </c>
      <c r="C34" s="299">
        <v>23</v>
      </c>
      <c r="D34" s="94">
        <v>0</v>
      </c>
      <c r="E34" s="135">
        <v>0</v>
      </c>
    </row>
    <row r="35" spans="1:5" s="3" customFormat="1" ht="14.1" customHeight="1">
      <c r="A35" s="297" t="s">
        <v>1092</v>
      </c>
      <c r="B35" s="298" t="s">
        <v>2665</v>
      </c>
      <c r="C35" s="299">
        <v>24</v>
      </c>
      <c r="D35" s="94">
        <v>0</v>
      </c>
      <c r="E35" s="135">
        <v>0</v>
      </c>
    </row>
    <row r="36" spans="1:5" s="3" customFormat="1" ht="14.1" customHeight="1">
      <c r="A36" s="297" t="s">
        <v>1092</v>
      </c>
      <c r="B36" s="298" t="s">
        <v>2666</v>
      </c>
      <c r="C36" s="299">
        <v>25</v>
      </c>
      <c r="D36" s="94">
        <v>0</v>
      </c>
      <c r="E36" s="135">
        <v>0</v>
      </c>
    </row>
    <row r="37" spans="1:5" s="3" customFormat="1" ht="14.1" customHeight="1">
      <c r="A37" s="297" t="s">
        <v>1092</v>
      </c>
      <c r="B37" s="298" t="s">
        <v>2677</v>
      </c>
      <c r="C37" s="299">
        <v>26</v>
      </c>
      <c r="D37" s="97">
        <f>SUM(D38:D44)</f>
        <v>0</v>
      </c>
      <c r="E37" s="134">
        <f>SUM(E38:E44)</f>
        <v>1435180</v>
      </c>
    </row>
    <row r="38" spans="1:5" s="3" customFormat="1" ht="14.1" customHeight="1">
      <c r="A38" s="297" t="s">
        <v>1092</v>
      </c>
      <c r="B38" s="298" t="s">
        <v>2668</v>
      </c>
      <c r="C38" s="299">
        <v>27</v>
      </c>
      <c r="D38" s="94">
        <v>0</v>
      </c>
      <c r="E38" s="135">
        <v>0</v>
      </c>
    </row>
    <row r="39" spans="1:5" s="3" customFormat="1" ht="14.1" customHeight="1">
      <c r="A39" s="297" t="s">
        <v>1092</v>
      </c>
      <c r="B39" s="298" t="s">
        <v>2669</v>
      </c>
      <c r="C39" s="299">
        <v>28</v>
      </c>
      <c r="D39" s="94">
        <v>0</v>
      </c>
      <c r="E39" s="135">
        <v>0</v>
      </c>
    </row>
    <row r="40" spans="1:5" s="3" customFormat="1" ht="14.1" customHeight="1">
      <c r="A40" s="297" t="s">
        <v>1092</v>
      </c>
      <c r="B40" s="298" t="s">
        <v>2670</v>
      </c>
      <c r="C40" s="299">
        <v>29</v>
      </c>
      <c r="D40" s="94">
        <v>0</v>
      </c>
      <c r="E40" s="135">
        <v>0</v>
      </c>
    </row>
    <row r="41" spans="1:5" s="3" customFormat="1" ht="14.1" customHeight="1">
      <c r="A41" s="297" t="s">
        <v>1092</v>
      </c>
      <c r="B41" s="298" t="s">
        <v>2671</v>
      </c>
      <c r="C41" s="299">
        <v>30</v>
      </c>
      <c r="D41" s="94">
        <v>0</v>
      </c>
      <c r="E41" s="135">
        <v>0</v>
      </c>
    </row>
    <row r="42" spans="1:5" s="3" customFormat="1" ht="14.1" customHeight="1">
      <c r="A42" s="297" t="s">
        <v>1092</v>
      </c>
      <c r="B42" s="298" t="s">
        <v>2672</v>
      </c>
      <c r="C42" s="299">
        <v>31</v>
      </c>
      <c r="D42" s="94">
        <v>0</v>
      </c>
      <c r="E42" s="135">
        <v>0</v>
      </c>
    </row>
    <row r="43" spans="1:5" s="3" customFormat="1" ht="14.1" customHeight="1">
      <c r="A43" s="297" t="s">
        <v>1092</v>
      </c>
      <c r="B43" s="298" t="s">
        <v>2673</v>
      </c>
      <c r="C43" s="299">
        <v>32</v>
      </c>
      <c r="D43" s="94">
        <v>0</v>
      </c>
      <c r="E43" s="135">
        <v>1435180</v>
      </c>
    </row>
    <row r="44" spans="1:5" s="3" customFormat="1" ht="14.1" customHeight="1">
      <c r="A44" s="297" t="s">
        <v>1092</v>
      </c>
      <c r="B44" s="298" t="s">
        <v>2144</v>
      </c>
      <c r="C44" s="299">
        <v>33</v>
      </c>
      <c r="D44" s="94">
        <v>0</v>
      </c>
      <c r="E44" s="135">
        <v>0</v>
      </c>
    </row>
    <row r="45" spans="1:5" s="3" customFormat="1" ht="14.1" customHeight="1">
      <c r="A45" s="297" t="s">
        <v>2678</v>
      </c>
      <c r="B45" s="298" t="s">
        <v>2679</v>
      </c>
      <c r="C45" s="299">
        <v>34</v>
      </c>
      <c r="D45" s="97">
        <f>D46+D51</f>
        <v>0</v>
      </c>
      <c r="E45" s="134">
        <f>E46+E51</f>
        <v>0</v>
      </c>
    </row>
    <row r="46" spans="1:5" s="3" customFormat="1" ht="14.1" customHeight="1">
      <c r="A46" s="297" t="s">
        <v>2680</v>
      </c>
      <c r="B46" s="298" t="s">
        <v>2681</v>
      </c>
      <c r="C46" s="299">
        <v>35</v>
      </c>
      <c r="D46" s="97">
        <f>SUM(D47:D50)</f>
        <v>0</v>
      </c>
      <c r="E46" s="134">
        <f>SUM(E47:E50)</f>
        <v>0</v>
      </c>
    </row>
    <row r="47" spans="1:5" s="3" customFormat="1" ht="14.1" customHeight="1">
      <c r="A47" s="297" t="s">
        <v>1092</v>
      </c>
      <c r="B47" s="298" t="s">
        <v>2682</v>
      </c>
      <c r="C47" s="299">
        <v>36</v>
      </c>
      <c r="D47" s="94">
        <v>0</v>
      </c>
      <c r="E47" s="135">
        <v>0</v>
      </c>
    </row>
    <row r="48" spans="1:5" s="3" customFormat="1" ht="14.1" customHeight="1">
      <c r="A48" s="297" t="s">
        <v>1092</v>
      </c>
      <c r="B48" s="298" t="s">
        <v>2178</v>
      </c>
      <c r="C48" s="299">
        <v>37</v>
      </c>
      <c r="D48" s="94">
        <v>0</v>
      </c>
      <c r="E48" s="135">
        <v>0</v>
      </c>
    </row>
    <row r="49" spans="1:5" s="3" customFormat="1" ht="14.1" customHeight="1">
      <c r="A49" s="297" t="s">
        <v>1092</v>
      </c>
      <c r="B49" s="298" t="s">
        <v>2683</v>
      </c>
      <c r="C49" s="299">
        <v>38</v>
      </c>
      <c r="D49" s="94">
        <v>0</v>
      </c>
      <c r="E49" s="135">
        <v>0</v>
      </c>
    </row>
    <row r="50" spans="1:5" s="3" customFormat="1" ht="14.1" customHeight="1">
      <c r="A50" s="297" t="s">
        <v>1092</v>
      </c>
      <c r="B50" s="298" t="s">
        <v>2684</v>
      </c>
      <c r="C50" s="299">
        <v>39</v>
      </c>
      <c r="D50" s="94">
        <v>0</v>
      </c>
      <c r="E50" s="135">
        <v>0</v>
      </c>
    </row>
    <row r="51" spans="1:5" s="3" customFormat="1" ht="14.1" customHeight="1">
      <c r="A51" s="297" t="s">
        <v>2685</v>
      </c>
      <c r="B51" s="298" t="s">
        <v>2686</v>
      </c>
      <c r="C51" s="299">
        <v>40</v>
      </c>
      <c r="D51" s="97">
        <f>SUM(D52:D55)</f>
        <v>0</v>
      </c>
      <c r="E51" s="134">
        <f>SUM(E52:E55)</f>
        <v>0</v>
      </c>
    </row>
    <row r="52" spans="1:5" s="3" customFormat="1" ht="14.1" customHeight="1">
      <c r="A52" s="297" t="s">
        <v>1092</v>
      </c>
      <c r="B52" s="298" t="s">
        <v>2682</v>
      </c>
      <c r="C52" s="299">
        <v>41</v>
      </c>
      <c r="D52" s="94">
        <v>0</v>
      </c>
      <c r="E52" s="135">
        <v>0</v>
      </c>
    </row>
    <row r="53" spans="1:5" s="3" customFormat="1" ht="14.1" customHeight="1">
      <c r="A53" s="297" t="s">
        <v>1092</v>
      </c>
      <c r="B53" s="298" t="s">
        <v>2178</v>
      </c>
      <c r="C53" s="299">
        <v>42</v>
      </c>
      <c r="D53" s="94">
        <v>0</v>
      </c>
      <c r="E53" s="135">
        <v>0</v>
      </c>
    </row>
    <row r="54" spans="1:5" s="3" customFormat="1" ht="14.1" customHeight="1">
      <c r="A54" s="297" t="s">
        <v>1092</v>
      </c>
      <c r="B54" s="298" t="s">
        <v>2683</v>
      </c>
      <c r="C54" s="299">
        <v>43</v>
      </c>
      <c r="D54" s="94">
        <v>0</v>
      </c>
      <c r="E54" s="135">
        <v>0</v>
      </c>
    </row>
    <row r="55" spans="1:5" s="3" customFormat="1" ht="14.1" customHeight="1">
      <c r="A55" s="300"/>
      <c r="B55" s="301" t="s">
        <v>2684</v>
      </c>
      <c r="C55" s="302">
        <v>44</v>
      </c>
      <c r="D55" s="95">
        <v>0</v>
      </c>
      <c r="E55" s="136">
        <v>0</v>
      </c>
    </row>
    <row r="56" ht="6.75" customHeight="1"/>
    <row r="57" ht="12.75"/>
    <row r="58" spans="1:7" s="288" customFormat="1" ht="25.5" customHeight="1">
      <c r="A58" s="287" t="s">
        <v>1869</v>
      </c>
      <c r="B58" s="287"/>
      <c r="D58" s="417" t="s">
        <v>1870</v>
      </c>
      <c r="E58" s="417"/>
      <c r="F58" s="287"/>
      <c r="G58" s="303"/>
    </row>
    <row r="59" spans="1:7" s="288" customFormat="1" ht="15" customHeight="1">
      <c r="A59" s="287" t="str">
        <f>IF(RefStr!H25&lt;&gt;"","Osoba za kontaktiranje: "&amp;RefStr!H25,"Osoba za kontaktiranje: _________________________________________")</f>
        <v>Osoba za kontaktiranje: GORITA TADIĆ</v>
      </c>
      <c r="B59" s="287"/>
      <c r="D59" s="289"/>
      <c r="E59" s="289"/>
      <c r="F59" s="287"/>
      <c r="G59" s="303"/>
    </row>
    <row r="60" spans="1:7" s="288" customFormat="1" ht="15" customHeight="1">
      <c r="A60" s="287" t="str">
        <f>IF(RefStr!H27="","Telefon za kontakt: _________________","Telefon za kontakt: "&amp;RefStr!H27)</f>
        <v>Telefon za kontakt: 021668285</v>
      </c>
      <c r="B60" s="287"/>
      <c r="F60" s="287"/>
      <c r="G60" s="303"/>
    </row>
    <row r="61" spans="1:7" s="288" customFormat="1" ht="15" customHeight="1">
      <c r="A61" s="287" t="str">
        <f>IF(RefStr!H33="","Odgovorna osoba: _____________________________","Odgovorna osoba: "&amp;RefStr!H33)</f>
        <v>Odgovorna osoba: PERICA BOSANČIĆ</v>
      </c>
      <c r="B61" s="287"/>
      <c r="C61" s="287"/>
      <c r="D61" s="287"/>
      <c r="E61" s="287"/>
      <c r="F61" s="287"/>
      <c r="G61" s="303"/>
    </row>
    <row r="62" ht="5.1" customHeight="1"/>
    <row r="63" ht="12.75" hidden="1"/>
    <row r="64" ht="12.75" hidden="1"/>
    <row r="65" ht="12.75" hidden="1"/>
    <row r="66" ht="12.75" hidden="1"/>
    <row r="67" ht="12.75" hidden="1"/>
    <row r="68" ht="12.75" hidden="1"/>
    <row r="69" ht="12.75" hidden="1"/>
    <row r="70" ht="12.75" hidden="1"/>
    <row r="71" ht="12.75" hidden="1"/>
    <row r="72" ht="12.75" hidden="1"/>
    <row r="73" ht="12.75" hidden="1"/>
    <row r="74" ht="12.75" hidden="1"/>
    <row r="75" ht="12.75" hidden="1"/>
    <row r="76" ht="12.75" hidden="1"/>
    <row r="77" ht="12.75" hidden="1"/>
    <row r="78" ht="12.75" hidden="1"/>
    <row r="79" ht="12.75" hidden="1"/>
    <row r="80" ht="12.75" hidden="1"/>
    <row r="81" ht="12.75" hidden="1"/>
    <row r="82" ht="12.75" hidden="1"/>
    <row r="83" ht="12.75" hidden="1"/>
    <row r="84" ht="12.75" hidden="1"/>
    <row r="85" ht="12.75" hidden="1"/>
    <row r="86" ht="12.75" hidden="1"/>
    <row r="87" ht="12.75" hidden="1"/>
    <row r="88" ht="12.75" hidden="1"/>
    <row r="89" ht="12.75" hidden="1"/>
    <row r="90" ht="12.75" hidden="1"/>
    <row r="91" ht="12.75" hidden="1"/>
    <row r="92" ht="12.75" hidden="1"/>
    <row r="93" ht="12.75" hidden="1"/>
    <row r="94" ht="12.75" hidden="1"/>
    <row r="95" ht="12.75" hidden="1"/>
    <row r="96" ht="12.75" hidden="1"/>
    <row r="97" ht="12.75" hidden="1"/>
    <row r="98" ht="12.75" hidden="1"/>
    <row r="99" ht="12.75" hidden="1"/>
    <row r="100" ht="12.75" hidden="1"/>
    <row r="101" ht="12.75" hidden="1"/>
    <row r="102" ht="12.75" hidden="1"/>
    <row r="103" ht="12.75" hidden="1"/>
    <row r="104" ht="12.75" hidden="1"/>
    <row r="105" ht="12.75" hidden="1"/>
    <row r="106" ht="12.75" hidden="1"/>
    <row r="107" ht="12.75" hidden="1"/>
    <row r="108" ht="12.75" hidden="1"/>
    <row r="109" ht="12.75" hidden="1"/>
    <row r="110" ht="12.75" hidden="1"/>
    <row r="111" ht="12.75" hidden="1"/>
    <row r="112" ht="12.75" hidden="1"/>
    <row r="113" ht="12.75" hidden="1"/>
    <row r="114" ht="12.75" hidden="1"/>
    <row r="115" ht="12.75" hidden="1"/>
    <row r="116" ht="12.75" hidden="1"/>
    <row r="117" ht="12.75" hidden="1"/>
    <row r="118" ht="12.75" hidden="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sheetData>
  <sheetProtection password="C79A" sheet="1" objects="1" scenarios="1"/>
  <mergeCells count="12">
    <mergeCell ref="D58:E58"/>
    <mergeCell ref="B6:F6"/>
    <mergeCell ref="B7:F7"/>
    <mergeCell ref="D5:E5"/>
    <mergeCell ref="B5:C5"/>
    <mergeCell ref="A1:B1"/>
    <mergeCell ref="D2:E2"/>
    <mergeCell ref="A2:C2"/>
    <mergeCell ref="A3:C3"/>
    <mergeCell ref="C1:E1"/>
    <mergeCell ref="D4:E4"/>
    <mergeCell ref="B4:C4"/>
  </mergeCells>
  <conditionalFormatting sqref="C9:D9">
    <cfRule type="cellIs" priority="1" dxfId="31" operator="equal" stopIfTrue="1">
      <formula>"Obrazac ima još nezadovoljenih kontrola, provjerite list Kontrole"</formula>
    </cfRule>
  </conditionalFormatting>
  <conditionalFormatting sqref="D12:E14 D21:E21 D29:E30 D37:E37 D45:E46 D51:E51">
    <cfRule type="cellIs" priority="2" dxfId="33" operator="lessThan" stopIfTrue="1">
      <formula>0</formula>
    </cfRule>
  </conditionalFormatting>
  <conditionalFormatting sqref="D15:E20 D22:E28 D31:E36 D38:E44 D47:E50 D52:E55">
    <cfRule type="cellIs" priority="5" dxfId="29" operator="notEqual" stopIfTrue="1">
      <formula>ROUND(D15,0)</formula>
    </cfRule>
    <cfRule type="cellIs" priority="6" dxfId="30" operator="lessThan" stopIfTrue="1">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5" right="0.393700787401575" top="0.590551181102362" bottom="0.78740157480315" header="0.551181102362205" footer="0.590551181102362"/>
  <pageSetup horizontalDpi="1200" verticalDpi="1200" orientation="portrait" paperSize="9" scale="79"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8">
    <pageSetUpPr fitToPage="1"/>
  </sheetPr>
  <dimension ref="A1:E111"/>
  <sheetViews>
    <sheetView showGridLines="0" showRowColHeaders="0" workbookViewId="0" topLeftCell="A1">
      <pane ySplit="1" topLeftCell="A92" activePane="bottomLeft" state="frozen"/>
      <selection pane="topLeft" activeCell="A1" sqref="A1"/>
      <selection pane="bottomLeft" activeCell="D99" sqref="D99"/>
    </sheetView>
  </sheetViews>
  <sheetFormatPr defaultColWidth="0" defaultRowHeight="12.75" zeroHeight="1"/>
  <cols>
    <col min="1" max="1" width="13.4285714285714" style="23" customWidth="1"/>
    <col min="2" max="2" width="76.7142857142857" style="23" customWidth="1"/>
    <col min="3" max="3" width="4.28571428571429" style="23" customWidth="1"/>
    <col min="4" max="4" width="15.7142857142857" style="23" customWidth="1"/>
    <col min="5" max="5" width="0.857142857142857" style="280" customWidth="1"/>
    <col min="6" max="16384" width="0" style="280" hidden="1"/>
  </cols>
  <sheetData>
    <row r="1" spans="1:4" s="18" customFormat="1" ht="20.1" customHeight="1" thickBot="1">
      <c r="A1" s="425" t="s">
        <v>769</v>
      </c>
      <c r="B1" s="426"/>
      <c r="C1" s="454" t="s">
        <v>2687</v>
      </c>
      <c r="D1" s="454"/>
    </row>
    <row r="2" spans="1:4" s="279" customFormat="1" ht="39.95" customHeight="1" thickBot="1">
      <c r="A2" s="450" t="s">
        <v>2688</v>
      </c>
      <c r="B2" s="451"/>
      <c r="C2" s="429" t="s">
        <v>2689</v>
      </c>
      <c r="D2" s="449"/>
    </row>
    <row r="3" spans="1:4" ht="30" customHeight="1">
      <c r="A3" s="452" t="str">
        <f>"za razdoblje "&amp;IF(RefStr!K10="","________________",TEXT(RefStr!K10,"d.mmmm yyyy.")&amp;" do "&amp;IF(RefStr!K12="","______________",TEXT(RefStr!K12,"d. mmmm yyyy.")))</f>
        <v>za razdoblje 1.siječanj 2018. do 31. prosinac 2018.</v>
      </c>
      <c r="B3" s="453"/>
      <c r="C3" s="280"/>
      <c r="D3" s="280"/>
    </row>
    <row r="4" spans="1:4" s="23" customFormat="1" ht="15" customHeight="1">
      <c r="A4" s="36" t="s">
        <v>773</v>
      </c>
      <c r="B4" s="98" t="str">
        <f>"RKP: "&amp;IF(RefStr!B6&lt;&gt;"",TEXT(INT(VALUE(RefStr!B6)),"00000"),"_____"&amp;",  "&amp;"MB: "&amp;IF(RefStr!B8&lt;&gt;"",TEXT(INT(VALUE(RefStr!B8)),"00000000"),"________")&amp;"  OIB: "&amp;IF(RefStr!K14&lt;&gt;"",RefStr!K14,"___________"))</f>
        <v>RKP: 30592</v>
      </c>
      <c r="C4" s="404">
        <f>SUM(Skriveni!G1468:G1561)</f>
        <v>7601707.1779999994</v>
      </c>
      <c r="D4" s="405"/>
    </row>
    <row r="5" spans="2:4" s="23" customFormat="1" ht="15" customHeight="1">
      <c r="B5" s="98" t="str">
        <f>"Naziv: "&amp;IF(RefStr!B10&lt;&gt;"",RefStr!B10,"_______________________________________")</f>
        <v>Naziv: OPĆINA DUGOPOLJE</v>
      </c>
      <c r="C5" s="406" t="s">
        <v>774</v>
      </c>
      <c r="D5" s="406"/>
    </row>
    <row r="6" spans="1:5" s="23" customFormat="1" ht="15" customHeight="1">
      <c r="A6" s="24"/>
      <c r="B6" s="420" t="str">
        <f>"Razina: "&amp;RefStr!B16&amp;", Razdjel: "&amp;TEXT(INT(VALUE(RefStr!B20)),"000")</f>
        <v>Razina: 22, Razdjel: 000</v>
      </c>
      <c r="C6" s="448"/>
      <c r="D6" s="448"/>
      <c r="E6" s="281"/>
    </row>
    <row r="7" spans="1:5" s="23" customFormat="1" ht="15" customHeight="1">
      <c r="A7" s="24"/>
      <c r="B7" s="420" t="str">
        <f>"Djelatnost: "&amp;RefStr!B18&amp;" "&amp;RefStr!C18</f>
        <v>Djelatnost: 8411 Opće djelatnosti javne uprave</v>
      </c>
      <c r="C7" s="448"/>
      <c r="D7" s="448"/>
      <c r="E7" s="281"/>
    </row>
    <row r="8" spans="1:4" ht="5.1" customHeight="1">
      <c r="A8" s="280"/>
      <c r="B8" s="280"/>
      <c r="C8" s="280"/>
      <c r="D8" s="280"/>
    </row>
    <row r="9" spans="1:4" ht="12.95" customHeight="1">
      <c r="A9" s="280"/>
      <c r="B9" s="280"/>
      <c r="C9" s="280"/>
      <c r="D9" s="282" t="s">
        <v>775</v>
      </c>
    </row>
    <row r="10" spans="1:4" s="2" customFormat="1" ht="23.25" customHeight="1">
      <c r="A10" s="262" t="s">
        <v>776</v>
      </c>
      <c r="B10" s="257" t="s">
        <v>1853</v>
      </c>
      <c r="C10" s="257" t="s">
        <v>1</v>
      </c>
      <c r="D10" s="137" t="s">
        <v>2690</v>
      </c>
    </row>
    <row r="11" spans="1:4" s="2" customFormat="1" ht="12" customHeight="1">
      <c r="A11" s="263">
        <v>1</v>
      </c>
      <c r="B11" s="258">
        <v>2</v>
      </c>
      <c r="C11" s="258">
        <v>3</v>
      </c>
      <c r="D11" s="138">
        <v>4</v>
      </c>
    </row>
    <row r="12" spans="1:4" s="2" customFormat="1" ht="12.75">
      <c r="A12" s="264"/>
      <c r="B12" s="265" t="s">
        <v>2691</v>
      </c>
      <c r="C12" s="259">
        <v>1</v>
      </c>
      <c r="D12" s="139">
        <v>26999784</v>
      </c>
    </row>
    <row r="13" spans="1:4" s="2" customFormat="1" ht="12.75">
      <c r="A13" s="266"/>
      <c r="B13" s="267" t="s">
        <v>2692</v>
      </c>
      <c r="C13" s="260">
        <v>2</v>
      </c>
      <c r="D13" s="140">
        <f>D14+D15+D23+D24</f>
        <v>30966261</v>
      </c>
    </row>
    <row r="14" spans="1:4" s="2" customFormat="1" ht="12.75">
      <c r="A14" s="266"/>
      <c r="B14" s="267" t="s">
        <v>2693</v>
      </c>
      <c r="C14" s="260">
        <v>3</v>
      </c>
      <c r="D14" s="141">
        <v>0</v>
      </c>
    </row>
    <row r="15" spans="1:4" s="2" customFormat="1" ht="12.75">
      <c r="A15" s="266" t="s">
        <v>2155</v>
      </c>
      <c r="B15" s="267" t="s">
        <v>2694</v>
      </c>
      <c r="C15" s="260">
        <v>4</v>
      </c>
      <c r="D15" s="140">
        <f>SUM(D16:D22)</f>
        <v>23951032</v>
      </c>
    </row>
    <row r="16" spans="1:4" s="2" customFormat="1" ht="12.75">
      <c r="A16" s="268" t="s">
        <v>2157</v>
      </c>
      <c r="B16" s="269" t="s">
        <v>2158</v>
      </c>
      <c r="C16" s="260">
        <v>5</v>
      </c>
      <c r="D16" s="141">
        <v>2164326</v>
      </c>
    </row>
    <row r="17" spans="1:4" s="2" customFormat="1" ht="12.75">
      <c r="A17" s="268" t="s">
        <v>2159</v>
      </c>
      <c r="B17" s="269" t="s">
        <v>2160</v>
      </c>
      <c r="C17" s="260">
        <v>6</v>
      </c>
      <c r="D17" s="141">
        <v>6967923</v>
      </c>
    </row>
    <row r="18" spans="1:4" s="2" customFormat="1" ht="12.75">
      <c r="A18" s="268" t="s">
        <v>2161</v>
      </c>
      <c r="B18" s="269" t="s">
        <v>2695</v>
      </c>
      <c r="C18" s="260">
        <v>7</v>
      </c>
      <c r="D18" s="141">
        <v>7531233</v>
      </c>
    </row>
    <row r="19" spans="1:4" s="2" customFormat="1" ht="12.75">
      <c r="A19" s="268" t="s">
        <v>2169</v>
      </c>
      <c r="B19" s="269" t="s">
        <v>2170</v>
      </c>
      <c r="C19" s="260">
        <v>8</v>
      </c>
      <c r="D19" s="141">
        <v>732758</v>
      </c>
    </row>
    <row r="20" spans="1:4" s="2" customFormat="1" ht="12.75">
      <c r="A20" s="268" t="s">
        <v>2171</v>
      </c>
      <c r="B20" s="269" t="s">
        <v>2172</v>
      </c>
      <c r="C20" s="260">
        <v>9</v>
      </c>
      <c r="D20" s="141">
        <v>1757601</v>
      </c>
    </row>
    <row r="21" spans="1:4" s="2" customFormat="1" ht="12.75">
      <c r="A21" s="268" t="s">
        <v>2173</v>
      </c>
      <c r="B21" s="269" t="s">
        <v>2174</v>
      </c>
      <c r="C21" s="260">
        <v>10</v>
      </c>
      <c r="D21" s="141">
        <v>22380</v>
      </c>
    </row>
    <row r="22" spans="1:4" s="2" customFormat="1" ht="12.75">
      <c r="A22" s="268" t="s">
        <v>2175</v>
      </c>
      <c r="B22" s="269" t="s">
        <v>2176</v>
      </c>
      <c r="C22" s="260">
        <v>11</v>
      </c>
      <c r="D22" s="141">
        <v>4774811</v>
      </c>
    </row>
    <row r="23" spans="1:4" s="2" customFormat="1" ht="12.75">
      <c r="A23" s="266" t="s">
        <v>2177</v>
      </c>
      <c r="B23" s="267" t="s">
        <v>2178</v>
      </c>
      <c r="C23" s="260">
        <v>12</v>
      </c>
      <c r="D23" s="141">
        <v>7015229</v>
      </c>
    </row>
    <row r="24" spans="1:4" s="2" customFormat="1" ht="12.75">
      <c r="A24" s="266" t="s">
        <v>2696</v>
      </c>
      <c r="B24" s="267" t="s">
        <v>2697</v>
      </c>
      <c r="C24" s="260">
        <v>13</v>
      </c>
      <c r="D24" s="140">
        <f>SUM(D25:D29)</f>
        <v>0</v>
      </c>
    </row>
    <row r="25" spans="1:4" s="2" customFormat="1" ht="12.75">
      <c r="A25" s="266">
        <v>251.25299999999999</v>
      </c>
      <c r="B25" s="269" t="s">
        <v>2698</v>
      </c>
      <c r="C25" s="260">
        <v>14</v>
      </c>
      <c r="D25" s="141">
        <v>0</v>
      </c>
    </row>
    <row r="26" spans="1:4" s="2" customFormat="1" ht="12.75">
      <c r="A26" s="266" t="s">
        <v>2699</v>
      </c>
      <c r="B26" s="269" t="s">
        <v>2189</v>
      </c>
      <c r="C26" s="260">
        <v>15</v>
      </c>
      <c r="D26" s="141">
        <v>0</v>
      </c>
    </row>
    <row r="27" spans="1:4" s="2" customFormat="1" ht="12.75">
      <c r="A27" s="266" t="s">
        <v>2700</v>
      </c>
      <c r="B27" s="269" t="s">
        <v>2193</v>
      </c>
      <c r="C27" s="260">
        <v>16</v>
      </c>
      <c r="D27" s="141">
        <v>0</v>
      </c>
    </row>
    <row r="28" spans="1:4" s="2" customFormat="1" ht="19.5">
      <c r="A28" s="270" t="s">
        <v>2701</v>
      </c>
      <c r="B28" s="269" t="s">
        <v>2702</v>
      </c>
      <c r="C28" s="260">
        <v>17</v>
      </c>
      <c r="D28" s="141">
        <v>0</v>
      </c>
    </row>
    <row r="29" spans="1:4" s="2" customFormat="1" ht="19.5">
      <c r="A29" s="270" t="s">
        <v>2703</v>
      </c>
      <c r="B29" s="269" t="s">
        <v>2704</v>
      </c>
      <c r="C29" s="260">
        <v>18</v>
      </c>
      <c r="D29" s="141"/>
    </row>
    <row r="30" spans="1:4" s="2" customFormat="1" ht="12.75">
      <c r="A30" s="268"/>
      <c r="B30" s="267" t="s">
        <v>2705</v>
      </c>
      <c r="C30" s="260">
        <v>19</v>
      </c>
      <c r="D30" s="140">
        <f>D31+D32+D40+D41</f>
        <v>36010643</v>
      </c>
    </row>
    <row r="31" spans="1:4" s="2" customFormat="1" ht="12.75">
      <c r="A31" s="268"/>
      <c r="B31" s="267" t="s">
        <v>2693</v>
      </c>
      <c r="C31" s="260">
        <v>20</v>
      </c>
      <c r="D31" s="141">
        <v>0</v>
      </c>
    </row>
    <row r="32" spans="1:4" s="2" customFormat="1" ht="12.75">
      <c r="A32" s="266" t="s">
        <v>2155</v>
      </c>
      <c r="B32" s="267" t="s">
        <v>2706</v>
      </c>
      <c r="C32" s="260">
        <v>21</v>
      </c>
      <c r="D32" s="140">
        <f>SUM(D33:D39)</f>
        <v>23124419</v>
      </c>
    </row>
    <row r="33" spans="1:4" s="2" customFormat="1" ht="12.75">
      <c r="A33" s="268" t="s">
        <v>2157</v>
      </c>
      <c r="B33" s="269" t="s">
        <v>2158</v>
      </c>
      <c r="C33" s="260">
        <v>22</v>
      </c>
      <c r="D33" s="141">
        <v>2164326</v>
      </c>
    </row>
    <row r="34" spans="1:4" s="2" customFormat="1" ht="12.75">
      <c r="A34" s="268" t="s">
        <v>2159</v>
      </c>
      <c r="B34" s="269" t="s">
        <v>2160</v>
      </c>
      <c r="C34" s="260">
        <v>23</v>
      </c>
      <c r="D34" s="141">
        <v>6303120</v>
      </c>
    </row>
    <row r="35" spans="1:4" s="2" customFormat="1" ht="12.75">
      <c r="A35" s="268" t="s">
        <v>2161</v>
      </c>
      <c r="B35" s="269" t="s">
        <v>2695</v>
      </c>
      <c r="C35" s="260">
        <v>24</v>
      </c>
      <c r="D35" s="141">
        <v>7565072</v>
      </c>
    </row>
    <row r="36" spans="1:4" s="2" customFormat="1" ht="12.75">
      <c r="A36" s="268" t="s">
        <v>2169</v>
      </c>
      <c r="B36" s="269" t="s">
        <v>2170</v>
      </c>
      <c r="C36" s="260">
        <v>25</v>
      </c>
      <c r="D36" s="141">
        <v>707373</v>
      </c>
    </row>
    <row r="37" spans="1:4" s="2" customFormat="1" ht="12.75">
      <c r="A37" s="268" t="s">
        <v>2171</v>
      </c>
      <c r="B37" s="269" t="s">
        <v>2172</v>
      </c>
      <c r="C37" s="260">
        <v>26</v>
      </c>
      <c r="D37" s="141">
        <v>1632984</v>
      </c>
    </row>
    <row r="38" spans="1:4" s="2" customFormat="1" ht="12.75">
      <c r="A38" s="268" t="s">
        <v>2173</v>
      </c>
      <c r="B38" s="269" t="s">
        <v>2174</v>
      </c>
      <c r="C38" s="260">
        <v>27</v>
      </c>
      <c r="D38" s="141">
        <v>52810</v>
      </c>
    </row>
    <row r="39" spans="1:4" s="2" customFormat="1" ht="12.75">
      <c r="A39" s="268" t="s">
        <v>2175</v>
      </c>
      <c r="B39" s="269" t="s">
        <v>2176</v>
      </c>
      <c r="C39" s="260">
        <v>28</v>
      </c>
      <c r="D39" s="141">
        <v>4698734</v>
      </c>
    </row>
    <row r="40" spans="1:4" s="2" customFormat="1" ht="12.75">
      <c r="A40" s="271" t="s">
        <v>2177</v>
      </c>
      <c r="B40" s="267" t="s">
        <v>2178</v>
      </c>
      <c r="C40" s="260">
        <v>29</v>
      </c>
      <c r="D40" s="141">
        <v>7334156</v>
      </c>
    </row>
    <row r="41" spans="1:4" s="2" customFormat="1" ht="12.75">
      <c r="A41" s="271" t="s">
        <v>2696</v>
      </c>
      <c r="B41" s="267" t="s">
        <v>2707</v>
      </c>
      <c r="C41" s="260">
        <v>30</v>
      </c>
      <c r="D41" s="140">
        <f>SUM(D42:D46)</f>
        <v>5552068</v>
      </c>
    </row>
    <row r="42" spans="1:4" s="2" customFormat="1" ht="12.75">
      <c r="A42" s="272">
        <v>251.25299999999999</v>
      </c>
      <c r="B42" s="269" t="s">
        <v>2698</v>
      </c>
      <c r="C42" s="260">
        <v>31</v>
      </c>
      <c r="D42" s="141">
        <v>0</v>
      </c>
    </row>
    <row r="43" spans="1:4" s="2" customFormat="1" ht="12.75">
      <c r="A43" s="272" t="s">
        <v>2699</v>
      </c>
      <c r="B43" s="269" t="s">
        <v>2189</v>
      </c>
      <c r="C43" s="260">
        <v>32</v>
      </c>
      <c r="D43" s="141">
        <v>0</v>
      </c>
    </row>
    <row r="44" spans="1:4" s="2" customFormat="1" ht="12.75">
      <c r="A44" s="268" t="s">
        <v>2700</v>
      </c>
      <c r="B44" s="269" t="s">
        <v>2193</v>
      </c>
      <c r="C44" s="260">
        <v>33</v>
      </c>
      <c r="D44" s="141">
        <v>0</v>
      </c>
    </row>
    <row r="45" spans="1:4" s="2" customFormat="1" ht="19.5">
      <c r="A45" s="270" t="s">
        <v>2708</v>
      </c>
      <c r="B45" s="269" t="s">
        <v>2702</v>
      </c>
      <c r="C45" s="260">
        <v>34</v>
      </c>
      <c r="D45" s="141"/>
    </row>
    <row r="46" spans="1:4" s="2" customFormat="1" ht="19.5">
      <c r="A46" s="273" t="s">
        <v>2703</v>
      </c>
      <c r="B46" s="269" t="s">
        <v>2704</v>
      </c>
      <c r="C46" s="260">
        <v>35</v>
      </c>
      <c r="D46" s="141">
        <v>5552068</v>
      </c>
    </row>
    <row r="47" spans="1:4" s="2" customFormat="1" ht="12.75">
      <c r="A47" s="272"/>
      <c r="B47" s="267" t="s">
        <v>2709</v>
      </c>
      <c r="C47" s="260">
        <v>36</v>
      </c>
      <c r="D47" s="140">
        <f>D12+D13-D30</f>
        <v>21955402</v>
      </c>
    </row>
    <row r="48" spans="1:4" s="2" customFormat="1" ht="12.75">
      <c r="A48" s="274"/>
      <c r="B48" s="267" t="s">
        <v>2710</v>
      </c>
      <c r="C48" s="260">
        <v>37</v>
      </c>
      <c r="D48" s="140">
        <f>D49+D54+D90+D95</f>
        <v>4444900</v>
      </c>
    </row>
    <row r="49" spans="1:4" s="2" customFormat="1" ht="12.75">
      <c r="A49" s="272"/>
      <c r="B49" s="267" t="s">
        <v>2711</v>
      </c>
      <c r="C49" s="260">
        <v>38</v>
      </c>
      <c r="D49" s="140">
        <f>SUM(D50:D53)</f>
        <v>0</v>
      </c>
    </row>
    <row r="50" spans="1:4" s="2" customFormat="1" ht="12.75">
      <c r="A50" s="266"/>
      <c r="B50" s="269" t="s">
        <v>2712</v>
      </c>
      <c r="C50" s="260">
        <v>39</v>
      </c>
      <c r="D50" s="141">
        <v>0</v>
      </c>
    </row>
    <row r="51" spans="1:4" s="2" customFormat="1" ht="12.75">
      <c r="A51" s="268"/>
      <c r="B51" s="269" t="s">
        <v>2713</v>
      </c>
      <c r="C51" s="260">
        <v>40</v>
      </c>
      <c r="D51" s="141">
        <v>0</v>
      </c>
    </row>
    <row r="52" spans="1:4" s="2" customFormat="1" ht="12.75">
      <c r="A52" s="268"/>
      <c r="B52" s="269" t="s">
        <v>2714</v>
      </c>
      <c r="C52" s="260">
        <v>41</v>
      </c>
      <c r="D52" s="141">
        <v>0</v>
      </c>
    </row>
    <row r="53" spans="1:4" s="2" customFormat="1" ht="12.75">
      <c r="A53" s="268"/>
      <c r="B53" s="269" t="s">
        <v>2715</v>
      </c>
      <c r="C53" s="260">
        <v>42</v>
      </c>
      <c r="D53" s="141">
        <v>0</v>
      </c>
    </row>
    <row r="54" spans="1:4" s="2" customFormat="1" ht="12.75">
      <c r="A54" s="266" t="s">
        <v>2155</v>
      </c>
      <c r="B54" s="267" t="s">
        <v>2716</v>
      </c>
      <c r="C54" s="260">
        <v>43</v>
      </c>
      <c r="D54" s="140">
        <f>D55+D60+D65+D70+D75+D80+D85</f>
        <v>2661439</v>
      </c>
    </row>
    <row r="55" spans="1:4" s="2" customFormat="1" ht="12.75">
      <c r="A55" s="266" t="s">
        <v>2157</v>
      </c>
      <c r="B55" s="267" t="s">
        <v>2717</v>
      </c>
      <c r="C55" s="260">
        <v>44</v>
      </c>
      <c r="D55" s="140">
        <f>SUM(D56:D59)</f>
        <v>0</v>
      </c>
    </row>
    <row r="56" spans="1:4" s="2" customFormat="1" ht="12.75">
      <c r="A56" s="272"/>
      <c r="B56" s="269" t="s">
        <v>2712</v>
      </c>
      <c r="C56" s="260">
        <v>45</v>
      </c>
      <c r="D56" s="141">
        <v>0</v>
      </c>
    </row>
    <row r="57" spans="1:4" s="2" customFormat="1" ht="12.75">
      <c r="A57" s="272"/>
      <c r="B57" s="269" t="s">
        <v>2713</v>
      </c>
      <c r="C57" s="260">
        <v>46</v>
      </c>
      <c r="D57" s="141">
        <v>0</v>
      </c>
    </row>
    <row r="58" spans="1:4" s="2" customFormat="1" ht="12.75">
      <c r="A58" s="271"/>
      <c r="B58" s="269" t="s">
        <v>2714</v>
      </c>
      <c r="C58" s="260">
        <v>47</v>
      </c>
      <c r="D58" s="141">
        <v>0</v>
      </c>
    </row>
    <row r="59" spans="1:4" s="2" customFormat="1" ht="12.75">
      <c r="A59" s="272"/>
      <c r="B59" s="269" t="s">
        <v>2715</v>
      </c>
      <c r="C59" s="260">
        <v>48</v>
      </c>
      <c r="D59" s="141">
        <v>0</v>
      </c>
    </row>
    <row r="60" spans="1:4" s="2" customFormat="1" ht="12.75">
      <c r="A60" s="266" t="s">
        <v>2159</v>
      </c>
      <c r="B60" s="267" t="s">
        <v>2718</v>
      </c>
      <c r="C60" s="260">
        <v>49</v>
      </c>
      <c r="D60" s="140">
        <f>SUM(D61:D64)</f>
        <v>2562325</v>
      </c>
    </row>
    <row r="61" spans="1:4" s="2" customFormat="1" ht="12.75">
      <c r="A61" s="268"/>
      <c r="B61" s="269" t="s">
        <v>2712</v>
      </c>
      <c r="C61" s="260">
        <v>50</v>
      </c>
      <c r="D61" s="141">
        <v>2050423</v>
      </c>
    </row>
    <row r="62" spans="1:4" s="2" customFormat="1" ht="12.75">
      <c r="A62" s="268"/>
      <c r="B62" s="269" t="s">
        <v>2713</v>
      </c>
      <c r="C62" s="260">
        <v>51</v>
      </c>
      <c r="D62" s="141">
        <v>432857</v>
      </c>
    </row>
    <row r="63" spans="1:4" s="2" customFormat="1" ht="12.75">
      <c r="A63" s="268"/>
      <c r="B63" s="269" t="s">
        <v>2714</v>
      </c>
      <c r="C63" s="260">
        <v>52</v>
      </c>
      <c r="D63" s="141">
        <v>0</v>
      </c>
    </row>
    <row r="64" spans="1:4" s="2" customFormat="1" ht="12.75">
      <c r="A64" s="268"/>
      <c r="B64" s="269" t="s">
        <v>2715</v>
      </c>
      <c r="C64" s="260">
        <v>53</v>
      </c>
      <c r="D64" s="141">
        <v>79045</v>
      </c>
    </row>
    <row r="65" spans="1:4" s="2" customFormat="1" ht="12.75">
      <c r="A65" s="266" t="s">
        <v>2161</v>
      </c>
      <c r="B65" s="267" t="s">
        <v>2719</v>
      </c>
      <c r="C65" s="260">
        <v>54</v>
      </c>
      <c r="D65" s="140">
        <f>SUM(D66:D69)</f>
        <v>50594</v>
      </c>
    </row>
    <row r="66" spans="1:4" s="2" customFormat="1" ht="12.75">
      <c r="A66" s="272"/>
      <c r="B66" s="269" t="s">
        <v>2712</v>
      </c>
      <c r="C66" s="260">
        <v>55</v>
      </c>
      <c r="D66" s="141">
        <v>9789</v>
      </c>
    </row>
    <row r="67" spans="1:4" s="2" customFormat="1" ht="12.75">
      <c r="A67" s="272"/>
      <c r="B67" s="269" t="s">
        <v>2713</v>
      </c>
      <c r="C67" s="260">
        <v>56</v>
      </c>
      <c r="D67" s="141">
        <v>11287</v>
      </c>
    </row>
    <row r="68" spans="1:4" s="2" customFormat="1" ht="12.75">
      <c r="A68" s="271"/>
      <c r="B68" s="269" t="s">
        <v>2714</v>
      </c>
      <c r="C68" s="260">
        <v>57</v>
      </c>
      <c r="D68" s="141">
        <v>0</v>
      </c>
    </row>
    <row r="69" spans="1:4" s="2" customFormat="1" ht="12.75">
      <c r="A69" s="272"/>
      <c r="B69" s="269" t="s">
        <v>2715</v>
      </c>
      <c r="C69" s="260">
        <v>58</v>
      </c>
      <c r="D69" s="141">
        <v>29518</v>
      </c>
    </row>
    <row r="70" spans="1:4" s="2" customFormat="1" ht="12.75">
      <c r="A70" s="266" t="s">
        <v>2169</v>
      </c>
      <c r="B70" s="267" t="s">
        <v>2720</v>
      </c>
      <c r="C70" s="260">
        <v>59</v>
      </c>
      <c r="D70" s="140">
        <f>SUM(D71:D74)</f>
        <v>1272</v>
      </c>
    </row>
    <row r="71" spans="1:4" s="2" customFormat="1" ht="12.75">
      <c r="A71" s="268"/>
      <c r="B71" s="269" t="s">
        <v>2712</v>
      </c>
      <c r="C71" s="260">
        <v>60</v>
      </c>
      <c r="D71" s="141">
        <v>1272</v>
      </c>
    </row>
    <row r="72" spans="1:4" s="2" customFormat="1" ht="12.75">
      <c r="A72" s="268"/>
      <c r="B72" s="269" t="s">
        <v>2713</v>
      </c>
      <c r="C72" s="260">
        <v>61</v>
      </c>
      <c r="D72" s="141">
        <v>0</v>
      </c>
    </row>
    <row r="73" spans="1:4" s="2" customFormat="1" ht="12.75">
      <c r="A73" s="268"/>
      <c r="B73" s="269" t="s">
        <v>2714</v>
      </c>
      <c r="C73" s="260">
        <v>62</v>
      </c>
      <c r="D73" s="141">
        <v>0</v>
      </c>
    </row>
    <row r="74" spans="1:4" s="2" customFormat="1" ht="12.75">
      <c r="A74" s="268"/>
      <c r="B74" s="269" t="s">
        <v>2715</v>
      </c>
      <c r="C74" s="260">
        <v>63</v>
      </c>
      <c r="D74" s="141">
        <v>0</v>
      </c>
    </row>
    <row r="75" spans="1:4" s="2" customFormat="1" ht="12.75">
      <c r="A75" s="266" t="s">
        <v>2171</v>
      </c>
      <c r="B75" s="267" t="s">
        <v>2721</v>
      </c>
      <c r="C75" s="260">
        <v>64</v>
      </c>
      <c r="D75" s="140">
        <f>SUM(D76:D79)</f>
        <v>25039</v>
      </c>
    </row>
    <row r="76" spans="1:4" s="2" customFormat="1" ht="12.75">
      <c r="A76" s="272"/>
      <c r="B76" s="269" t="s">
        <v>2712</v>
      </c>
      <c r="C76" s="260">
        <v>65</v>
      </c>
      <c r="D76" s="141">
        <v>20763</v>
      </c>
    </row>
    <row r="77" spans="1:4" s="2" customFormat="1" ht="12.75">
      <c r="A77" s="272"/>
      <c r="B77" s="269" t="s">
        <v>2713</v>
      </c>
      <c r="C77" s="260">
        <v>66</v>
      </c>
      <c r="D77" s="141">
        <v>3601</v>
      </c>
    </row>
    <row r="78" spans="1:4" s="2" customFormat="1" ht="12.75">
      <c r="A78" s="272"/>
      <c r="B78" s="269" t="s">
        <v>2714</v>
      </c>
      <c r="C78" s="260">
        <v>67</v>
      </c>
      <c r="D78" s="141">
        <v>0</v>
      </c>
    </row>
    <row r="79" spans="1:4" s="2" customFormat="1" ht="12.75">
      <c r="A79" s="271"/>
      <c r="B79" s="269" t="s">
        <v>2715</v>
      </c>
      <c r="C79" s="260">
        <v>68</v>
      </c>
      <c r="D79" s="141">
        <v>675</v>
      </c>
    </row>
    <row r="80" spans="1:4" s="2" customFormat="1" ht="12.75">
      <c r="A80" s="266" t="s">
        <v>2173</v>
      </c>
      <c r="B80" s="275" t="s">
        <v>2722</v>
      </c>
      <c r="C80" s="260">
        <v>69</v>
      </c>
      <c r="D80" s="140">
        <f>SUM(D81:D84)</f>
        <v>22209</v>
      </c>
    </row>
    <row r="81" spans="1:4" s="2" customFormat="1" ht="12.75">
      <c r="A81" s="266"/>
      <c r="B81" s="269" t="s">
        <v>2712</v>
      </c>
      <c r="C81" s="260">
        <v>70</v>
      </c>
      <c r="D81" s="141">
        <v>0</v>
      </c>
    </row>
    <row r="82" spans="1:4" s="2" customFormat="1" ht="12.75">
      <c r="A82" s="266"/>
      <c r="B82" s="269" t="s">
        <v>2713</v>
      </c>
      <c r="C82" s="260">
        <v>71</v>
      </c>
      <c r="D82" s="141">
        <v>0</v>
      </c>
    </row>
    <row r="83" spans="1:4" s="2" customFormat="1" ht="12.75">
      <c r="A83" s="266"/>
      <c r="B83" s="269" t="s">
        <v>2714</v>
      </c>
      <c r="C83" s="260">
        <v>72</v>
      </c>
      <c r="D83" s="141">
        <v>0</v>
      </c>
    </row>
    <row r="84" spans="1:4" s="2" customFormat="1" ht="12.75">
      <c r="A84" s="266"/>
      <c r="B84" s="269" t="s">
        <v>2715</v>
      </c>
      <c r="C84" s="260">
        <v>73</v>
      </c>
      <c r="D84" s="141">
        <v>22209</v>
      </c>
    </row>
    <row r="85" spans="1:4" s="2" customFormat="1" ht="12.75">
      <c r="A85" s="266" t="s">
        <v>2175</v>
      </c>
      <c r="B85" s="275" t="s">
        <v>2723</v>
      </c>
      <c r="C85" s="260">
        <v>74</v>
      </c>
      <c r="D85" s="140">
        <f>SUM(D86:D89)</f>
        <v>0</v>
      </c>
    </row>
    <row r="86" spans="1:4" s="2" customFormat="1" ht="12.75">
      <c r="A86" s="266"/>
      <c r="B86" s="269" t="s">
        <v>2712</v>
      </c>
      <c r="C86" s="260">
        <v>75</v>
      </c>
      <c r="D86" s="141">
        <v>0</v>
      </c>
    </row>
    <row r="87" spans="1:4" s="2" customFormat="1" ht="12.75">
      <c r="A87" s="266"/>
      <c r="B87" s="269" t="s">
        <v>2713</v>
      </c>
      <c r="C87" s="260">
        <v>76</v>
      </c>
      <c r="D87" s="141">
        <v>0</v>
      </c>
    </row>
    <row r="88" spans="1:4" s="2" customFormat="1" ht="12.75">
      <c r="A88" s="266"/>
      <c r="B88" s="269" t="s">
        <v>2714</v>
      </c>
      <c r="C88" s="260">
        <v>77</v>
      </c>
      <c r="D88" s="141">
        <v>0</v>
      </c>
    </row>
    <row r="89" spans="1:4" s="2" customFormat="1" ht="12.75">
      <c r="A89" s="266"/>
      <c r="B89" s="269" t="s">
        <v>2715</v>
      </c>
      <c r="C89" s="260">
        <v>78</v>
      </c>
      <c r="D89" s="141">
        <v>0</v>
      </c>
    </row>
    <row r="90" spans="1:4" s="2" customFormat="1" ht="12.75">
      <c r="A90" s="266" t="s">
        <v>2177</v>
      </c>
      <c r="B90" s="267" t="s">
        <v>2724</v>
      </c>
      <c r="C90" s="260">
        <v>79</v>
      </c>
      <c r="D90" s="140">
        <f>SUM(D91:D94)</f>
        <v>1783461</v>
      </c>
    </row>
    <row r="91" spans="1:4" s="2" customFormat="1" ht="12.75">
      <c r="A91" s="266"/>
      <c r="B91" s="269" t="s">
        <v>2712</v>
      </c>
      <c r="C91" s="260">
        <v>80</v>
      </c>
      <c r="D91" s="141">
        <v>1105675</v>
      </c>
    </row>
    <row r="92" spans="1:4" s="2" customFormat="1" ht="12.75">
      <c r="A92" s="266"/>
      <c r="B92" s="269" t="s">
        <v>2713</v>
      </c>
      <c r="C92" s="260">
        <v>81</v>
      </c>
      <c r="D92" s="141">
        <v>74898</v>
      </c>
    </row>
    <row r="93" spans="1:4" s="2" customFormat="1" ht="12.75">
      <c r="A93" s="272"/>
      <c r="B93" s="269" t="s">
        <v>2714</v>
      </c>
      <c r="C93" s="260">
        <v>82</v>
      </c>
      <c r="D93" s="141">
        <v>12500</v>
      </c>
    </row>
    <row r="94" spans="1:4" s="2" customFormat="1" ht="12.75">
      <c r="A94" s="272"/>
      <c r="B94" s="269" t="s">
        <v>2715</v>
      </c>
      <c r="C94" s="260">
        <v>83</v>
      </c>
      <c r="D94" s="141">
        <v>590388</v>
      </c>
    </row>
    <row r="95" spans="1:4" s="2" customFormat="1" ht="12.75">
      <c r="A95" s="271" t="s">
        <v>2696</v>
      </c>
      <c r="B95" s="267" t="s">
        <v>2725</v>
      </c>
      <c r="C95" s="260">
        <v>84</v>
      </c>
      <c r="D95" s="140">
        <f>SUM(D96:D100)</f>
        <v>0</v>
      </c>
    </row>
    <row r="96" spans="1:4" s="2" customFormat="1" ht="12.75">
      <c r="A96" s="268">
        <v>251.25299999999999</v>
      </c>
      <c r="B96" s="269" t="s">
        <v>2698</v>
      </c>
      <c r="C96" s="260">
        <v>85</v>
      </c>
      <c r="D96" s="141">
        <v>0</v>
      </c>
    </row>
    <row r="97" spans="1:4" s="2" customFormat="1" ht="12.75">
      <c r="A97" s="268" t="s">
        <v>2699</v>
      </c>
      <c r="B97" s="269" t="s">
        <v>2189</v>
      </c>
      <c r="C97" s="260">
        <v>86</v>
      </c>
      <c r="D97" s="141">
        <v>0</v>
      </c>
    </row>
    <row r="98" spans="1:4" s="2" customFormat="1" ht="12.75">
      <c r="A98" s="268" t="s">
        <v>2700</v>
      </c>
      <c r="B98" s="269" t="s">
        <v>2193</v>
      </c>
      <c r="C98" s="260">
        <v>87</v>
      </c>
      <c r="D98" s="141">
        <v>0</v>
      </c>
    </row>
    <row r="99" spans="1:4" s="2" customFormat="1" ht="19.5">
      <c r="A99" s="270" t="s">
        <v>2708</v>
      </c>
      <c r="B99" s="269" t="s">
        <v>2702</v>
      </c>
      <c r="C99" s="260">
        <v>88</v>
      </c>
      <c r="D99" s="141">
        <v>0</v>
      </c>
    </row>
    <row r="100" spans="1:4" s="2" customFormat="1" ht="19.5">
      <c r="A100" s="270" t="s">
        <v>2703</v>
      </c>
      <c r="B100" s="269" t="s">
        <v>2704</v>
      </c>
      <c r="C100" s="260">
        <v>89</v>
      </c>
      <c r="D100" s="141">
        <v>0</v>
      </c>
    </row>
    <row r="101" spans="1:4" s="2" customFormat="1" ht="12.75">
      <c r="A101" s="266"/>
      <c r="B101" s="267" t="s">
        <v>2726</v>
      </c>
      <c r="C101" s="260">
        <v>90</v>
      </c>
      <c r="D101" s="140">
        <f>SUM(D102:D105)</f>
        <v>17510502</v>
      </c>
    </row>
    <row r="102" spans="1:4" s="2" customFormat="1" ht="12.75">
      <c r="A102" s="268"/>
      <c r="B102" s="276" t="s">
        <v>2693</v>
      </c>
      <c r="C102" s="260">
        <v>91</v>
      </c>
      <c r="D102" s="141">
        <v>0</v>
      </c>
    </row>
    <row r="103" spans="1:4" s="2" customFormat="1" ht="12.75">
      <c r="A103" s="268" t="s">
        <v>2155</v>
      </c>
      <c r="B103" s="276" t="s">
        <v>2682</v>
      </c>
      <c r="C103" s="260">
        <v>92</v>
      </c>
      <c r="D103" s="141">
        <v>280369</v>
      </c>
    </row>
    <row r="104" spans="1:4" s="2" customFormat="1" ht="12.75">
      <c r="A104" s="268" t="s">
        <v>2177</v>
      </c>
      <c r="B104" s="276" t="s">
        <v>2178</v>
      </c>
      <c r="C104" s="260">
        <v>93</v>
      </c>
      <c r="D104" s="141">
        <v>264045</v>
      </c>
    </row>
    <row r="105" spans="1:4" s="2" customFormat="1" ht="12.75">
      <c r="A105" s="277" t="s">
        <v>2696</v>
      </c>
      <c r="B105" s="278" t="s">
        <v>2727</v>
      </c>
      <c r="C105" s="261">
        <v>94</v>
      </c>
      <c r="D105" s="142">
        <v>16966088</v>
      </c>
    </row>
    <row r="106" spans="1:4" ht="12.75">
      <c r="A106" s="283" t="s">
        <v>2728</v>
      </c>
      <c r="B106" s="284"/>
      <c r="C106" s="285"/>
      <c r="D106" s="286"/>
    </row>
    <row r="107" ht="12.75"/>
    <row r="108" spans="1:5" s="288" customFormat="1" ht="25.5" customHeight="1">
      <c r="A108" s="287" t="s">
        <v>1869</v>
      </c>
      <c r="B108" s="287"/>
      <c r="C108" s="417" t="s">
        <v>1870</v>
      </c>
      <c r="D108" s="417"/>
      <c r="E108" s="287"/>
    </row>
    <row r="109" spans="1:5" s="288" customFormat="1" ht="15" customHeight="1">
      <c r="A109" s="287" t="str">
        <f>IF(RefStr!H25&lt;&gt;"","Osoba za kontaktiranje: "&amp;RefStr!H25,"Osoba za kontaktiranje: _________________________________________")</f>
        <v>Osoba za kontaktiranje: GORITA TADIĆ</v>
      </c>
      <c r="B109" s="287"/>
      <c r="C109" s="289"/>
      <c r="D109" s="289"/>
      <c r="E109" s="287"/>
    </row>
    <row r="110" spans="1:5" s="288" customFormat="1" ht="15" customHeight="1">
      <c r="A110" s="287" t="str">
        <f>IF(RefStr!H27="","Telefon za kontakt: _________________","Telefon za kontakt: "&amp;RefStr!H27)</f>
        <v>Telefon za kontakt: 021668285</v>
      </c>
      <c r="B110" s="287"/>
      <c r="E110" s="287"/>
    </row>
    <row r="111" spans="1:5" s="288" customFormat="1" ht="15" customHeight="1">
      <c r="A111" s="287" t="str">
        <f>IF(RefStr!H33="","Odgovorna osoba: _____________________________","Odgovorna osoba: "&amp;RefStr!H33)</f>
        <v>Odgovorna osoba: PERICA BOSANČIĆ</v>
      </c>
      <c r="B111" s="287"/>
      <c r="C111" s="287"/>
      <c r="D111" s="287"/>
      <c r="E111" s="287"/>
    </row>
    <row r="112" ht="5.1" customHeight="1"/>
    <row r="113" ht="12.75" hidden="1"/>
    <row r="114" ht="12.75" hidden="1"/>
    <row r="115" ht="12.75" hidden="1"/>
    <row r="116" ht="12.75" hidden="1"/>
    <row r="117" ht="12.75" hidden="1"/>
    <row r="118" ht="12.75" hidden="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row r="154" ht="12.75" hidden="1"/>
    <row r="155" ht="12.75" hidden="1"/>
    <row r="156" ht="12.75" hidden="1"/>
    <row r="157" ht="12.75" hidden="1"/>
    <row r="158" ht="12.75" hidden="1"/>
    <row r="159" ht="12.75" hidden="1"/>
    <row r="160" ht="12.75" hidden="1"/>
    <row r="161" ht="12.75" hidden="1"/>
    <row r="162" ht="12.75" hidden="1"/>
    <row r="163" ht="12.75" hidden="1"/>
    <row r="164" ht="12.75" hidden="1"/>
    <row r="165" ht="12.75" hidden="1"/>
    <row r="166" ht="12.75" hidden="1"/>
    <row r="167" ht="12.75" hidden="1"/>
    <row r="168" ht="12.75" hidden="1"/>
    <row r="169" ht="12.75" hidden="1"/>
    <row r="170" ht="12.75" hidden="1"/>
    <row r="171" ht="12.75" hidden="1"/>
    <row r="172" ht="12.75" hidden="1"/>
    <row r="173" ht="12.75" hidden="1"/>
    <row r="174" ht="12.75" hidden="1"/>
    <row r="175" ht="12.75" hidden="1"/>
    <row r="176" ht="12.75" hidden="1"/>
    <row r="177" ht="12.75" hidden="1"/>
    <row r="178" ht="12.75" hidden="1"/>
    <row r="179" ht="12.75" hidden="1"/>
    <row r="180" ht="12.75" hidden="1"/>
    <row r="181" ht="12.75" hidden="1"/>
    <row r="182" ht="12.75" hidden="1"/>
    <row r="183" ht="12.75" hidden="1"/>
    <row r="184" ht="12.75" hidden="1"/>
    <row r="185" ht="12.75" hidden="1"/>
    <row r="186" ht="12.75" hidden="1"/>
    <row r="187" ht="12.75" hidden="1"/>
    <row r="188" ht="12.75" hidden="1"/>
    <row r="189" ht="12.75" hidden="1"/>
    <row r="190" ht="12.75" hidden="1"/>
    <row r="191" ht="12.75" hidden="1"/>
    <row r="192" ht="12.75" hidden="1"/>
    <row r="193" ht="12.75" hidden="1"/>
    <row r="194" ht="12.75" hidden="1"/>
    <row r="195" ht="12.75" hidden="1"/>
    <row r="196" ht="12.75" hidden="1"/>
    <row r="197" ht="12.75" hidden="1"/>
    <row r="198" ht="12.75" hidden="1"/>
    <row r="199" ht="12.75" hidden="1"/>
    <row r="200" ht="12.75" hidden="1"/>
    <row r="201" ht="12.75" hidden="1"/>
    <row r="202" ht="12.75" hidden="1"/>
    <row r="203" ht="12.75" hidden="1"/>
    <row r="204" ht="12.75" hidden="1"/>
    <row r="205" ht="12.75" hidden="1"/>
    <row r="206" ht="12.75" hidden="1"/>
    <row r="207" ht="12.75" hidden="1"/>
    <row r="208" ht="12.75" hidden="1"/>
    <row r="209" ht="12.75" hidden="1"/>
    <row r="210" ht="12.75" hidden="1"/>
    <row r="211" ht="12.75" hidden="1"/>
    <row r="212" ht="12.75" hidden="1"/>
    <row r="213" ht="12.75" hidden="1"/>
    <row r="214" ht="12.75" hidden="1"/>
    <row r="215" ht="12.75" hidden="1"/>
    <row r="216" ht="12.75" hidden="1"/>
    <row r="217" ht="12.75" hidden="1"/>
    <row r="218" ht="12.75" hidden="1"/>
    <row r="219" ht="12.75" hidden="1"/>
    <row r="220" ht="12.75" hidden="1"/>
    <row r="221" ht="12.75" hidden="1"/>
    <row r="222" ht="12.75" hidden="1"/>
    <row r="223" ht="12.75" hidden="1"/>
    <row r="224" ht="12.75" hidden="1"/>
    <row r="225" ht="12.75" hidden="1"/>
    <row r="226" ht="12.75" hidden="1"/>
    <row r="227" ht="12.75" hidden="1"/>
    <row r="228" ht="12.75" hidden="1"/>
    <row r="229" ht="12.75" hidden="1"/>
    <row r="230" ht="12.75" hidden="1"/>
    <row r="231" ht="12.75" hidden="1"/>
    <row r="232" ht="12.75" hidden="1"/>
    <row r="233" ht="12.75" hidden="1"/>
    <row r="234" ht="12.75" hidden="1"/>
    <row r="235" ht="12.75" hidden="1"/>
    <row r="236" ht="12.75" hidden="1"/>
    <row r="237" ht="12.75" hidden="1"/>
    <row r="238" ht="12.75" hidden="1"/>
    <row r="239" ht="12.75" hidden="1"/>
    <row r="240" ht="12.75" hidden="1"/>
    <row r="241" ht="12.75" hidden="1"/>
    <row r="242" ht="12.75" hidden="1"/>
    <row r="243" ht="12.75" hidden="1"/>
    <row r="244" ht="12.75" hidden="1"/>
    <row r="245" ht="12.75" hidden="1"/>
    <row r="246" ht="12.75" hidden="1"/>
    <row r="247" ht="12.75" hidden="1"/>
    <row r="248" ht="12.75" hidden="1"/>
    <row r="249" ht="12.75" hidden="1"/>
    <row r="250" ht="12.75" hidden="1"/>
    <row r="251" ht="12.75" hidden="1"/>
    <row r="252" ht="12.75" hidden="1"/>
    <row r="253" ht="12.75" hidden="1"/>
    <row r="254" ht="12.75" hidden="1"/>
    <row r="255" ht="12.75" hidden="1"/>
    <row r="256" ht="12.75" hidden="1"/>
    <row r="257" ht="12.75" hidden="1"/>
    <row r="258" ht="12.75" hidden="1"/>
    <row r="259" ht="12.75" hidden="1"/>
    <row r="260" ht="12.75" hidden="1"/>
    <row r="261" ht="12.75" hidden="1"/>
    <row r="262" ht="12.75" hidden="1"/>
    <row r="263" ht="12.75" hidden="1"/>
    <row r="264" ht="12.75" hidden="1"/>
    <row r="265" ht="12.75" hidden="1"/>
    <row r="266" ht="12.75" hidden="1"/>
    <row r="267" ht="12.75" hidden="1"/>
    <row r="268" ht="12.75" hidden="1"/>
    <row r="269" ht="12.75" hidden="1"/>
    <row r="270" ht="12.75" hidden="1"/>
    <row r="271" ht="12.75" hidden="1"/>
    <row r="272" ht="12.75" hidden="1"/>
    <row r="273" ht="12.75" hidden="1"/>
    <row r="274" ht="12.75" hidden="1"/>
    <row r="275" ht="12.75" hidden="1"/>
    <row r="276" ht="12.75" hidden="1"/>
    <row r="277" ht="12.75" hidden="1"/>
    <row r="278" ht="12.75" hidden="1"/>
    <row r="279" ht="12.75" hidden="1"/>
    <row r="280" ht="12.75" hidden="1"/>
    <row r="281" ht="12.75" hidden="1"/>
    <row r="282" ht="12.75" hidden="1"/>
    <row r="283" ht="12.75" hidden="1"/>
    <row r="284" ht="12.75" hidden="1"/>
    <row r="285" ht="12.75" hidden="1"/>
    <row r="286" ht="12.75" hidden="1"/>
    <row r="287" ht="12.75" hidden="1"/>
    <row r="288" ht="12.75" hidden="1"/>
    <row r="289" ht="12.75" hidden="1"/>
    <row r="290" ht="12.75" hidden="1"/>
    <row r="291" ht="12.75" hidden="1"/>
    <row r="292" ht="12.75" hidden="1"/>
    <row r="293" ht="12.75" hidden="1"/>
    <row r="294" ht="12.75" hidden="1"/>
    <row r="295" ht="12.75" hidden="1"/>
    <row r="296" ht="12.75" hidden="1"/>
    <row r="297" ht="12.75" hidden="1"/>
    <row r="298" ht="12.75" hidden="1"/>
    <row r="299" ht="12.75" hidden="1"/>
    <row r="300" ht="12.75" hidden="1"/>
    <row r="301" ht="12.75" hidden="1"/>
    <row r="302" ht="12.75" hidden="1"/>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conditionalFormatting sqref="D75 D80 D85 D90 D95 D101 D41 D47:D49 D54:D55 D60 D65 D70 D24 D30 D32 D15 D13">
    <cfRule type="cellIs" priority="1" dxfId="33" operator="lessThan" stopIfTrue="1">
      <formula>0</formula>
    </cfRule>
  </conditionalFormatting>
  <conditionalFormatting sqref="D76:D79 D81:D84 D86:D89 D91:D94 D96:D100 D102:D106 D42:D46 D50:D53 D56:D59 D61:D64 D66:D69 D71:D74 D25:D29 D31 D33:D40 D14 D12 D16:D23">
    <cfRule type="cellIs" priority="3" dxfId="29" operator="notEqual" stopIfTrue="1">
      <formula>ROUND(D12,0)</formula>
    </cfRule>
    <cfRule type="cellIs" priority="4" dxfId="30" operator="lessThan" stopIfTrue="1">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5" right="0.393700787401575" top="0.590551181102362" bottom="0.78740157480315" header="0.551181102362205" footer="0.590551181102362"/>
  <pageSetup fitToHeight="0" horizontalDpi="1200" verticalDpi="1200" orientation="portrait" paperSize="9" scale="87" r:id="rId3"/>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9">
    <pageSetUpPr fitToPage="1"/>
  </sheetPr>
  <dimension ref="A1:U299"/>
  <sheetViews>
    <sheetView showGridLines="0" showRowColHeaders="0" workbookViewId="0" topLeftCell="A2">
      <pane ySplit="2" topLeftCell="A18" activePane="bottomLeft" state="frozen"/>
      <selection pane="topLeft" activeCell="A1" sqref="A1"/>
      <selection pane="bottomLeft" activeCell="C22" sqref="C22"/>
    </sheetView>
  </sheetViews>
  <sheetFormatPr defaultColWidth="0" defaultRowHeight="11.25"/>
  <cols>
    <col min="1" max="1" width="4.42857142857143" style="227" customWidth="1"/>
    <col min="2" max="2" width="9.28571428571429" style="228" customWidth="1"/>
    <col min="3" max="3" width="94.7142857142857" style="229" customWidth="1"/>
    <col min="4" max="4" width="1.14285714285714" style="230" customWidth="1"/>
    <col min="5" max="6" width="10.7142857142857" style="231" hidden="1" customWidth="1"/>
    <col min="7" max="7" width="10.7142857142857" style="232" hidden="1" customWidth="1"/>
    <col min="8" max="8" width="9.14285714285714" style="232" hidden="1" customWidth="1"/>
    <col min="9" max="13" width="9.14285714285714" style="231" hidden="1" customWidth="1"/>
    <col min="14" max="14" width="12.5714285714286" style="231" hidden="1" customWidth="1"/>
    <col min="15" max="15" width="10.4285714285714" style="231" hidden="1" customWidth="1"/>
    <col min="16" max="17" width="9.14285714285714" style="231" hidden="1" customWidth="1"/>
    <col min="18" max="16384" width="9.14285714285714" style="233" hidden="1"/>
  </cols>
  <sheetData>
    <row r="1" spans="1:5" ht="11.25" hidden="1">
      <c r="A1" s="227" t="s">
        <v>2729</v>
      </c>
      <c r="B1" s="228" t="s">
        <v>2730</v>
      </c>
      <c r="C1" s="229" t="s">
        <v>1853</v>
      </c>
      <c r="E1" s="231" t="s">
        <v>2731</v>
      </c>
    </row>
    <row r="2" spans="1:17" ht="15" customHeight="1">
      <c r="A2" s="458" t="s">
        <v>769</v>
      </c>
      <c r="B2" s="458"/>
      <c r="C2" s="458"/>
      <c r="D2" s="230" t="s">
        <v>2732</v>
      </c>
      <c r="E2" s="234" t="s">
        <v>2733</v>
      </c>
      <c r="F2" s="234" t="s">
        <v>2734</v>
      </c>
      <c r="G2" s="235" t="s">
        <v>2735</v>
      </c>
      <c r="H2" s="235" t="s">
        <v>2736</v>
      </c>
      <c r="I2" s="235" t="s">
        <v>26</v>
      </c>
      <c r="J2" s="235" t="s">
        <v>119</v>
      </c>
      <c r="K2" s="235" t="s">
        <v>2737</v>
      </c>
      <c r="L2" s="235" t="s">
        <v>2738</v>
      </c>
      <c r="M2" s="235" t="s">
        <v>2739</v>
      </c>
      <c r="N2" s="235" t="s">
        <v>2740</v>
      </c>
      <c r="O2" s="235" t="s">
        <v>20</v>
      </c>
      <c r="P2" s="235" t="s">
        <v>28</v>
      </c>
      <c r="Q2" s="235" t="s">
        <v>2741</v>
      </c>
    </row>
    <row r="3" spans="1:17" ht="29.25" customHeight="1">
      <c r="A3" s="236" t="s">
        <v>2742</v>
      </c>
      <c r="B3" s="237" t="s">
        <v>2743</v>
      </c>
      <c r="C3" s="238" t="s">
        <v>2744</v>
      </c>
      <c r="E3" s="234">
        <f>E4+E18+E23+E261+E288+E292+E297</f>
        <v>0</v>
      </c>
      <c r="F3" s="234">
        <f>F4+F18+F23+F261+F288+F292+F297</f>
        <v>6</v>
      </c>
      <c r="G3" s="235">
        <f>IF(RefStr!F6&lt;&gt;"",INT(VALUE(MID(RefStr!F6,1,4))),0)</f>
        <v>2018</v>
      </c>
      <c r="H3" s="235">
        <f>IF(RefStr!F6&lt;&gt;"",INT(VALUE(MID(RefStr!F6,6,2))),0)</f>
        <v>12</v>
      </c>
      <c r="I3" s="235">
        <f>RefStr!B16</f>
        <v>22</v>
      </c>
      <c r="J3" s="239" t="str">
        <f>RefStr!B25</f>
        <v>DA</v>
      </c>
      <c r="K3" s="235" t="str">
        <f>RefStr!B29</f>
        <v>DA</v>
      </c>
      <c r="L3" s="235" t="str">
        <f>RefStr!B31</f>
        <v>DA</v>
      </c>
      <c r="M3" s="235" t="str">
        <f>RefStr!B27</f>
        <v>DA</v>
      </c>
      <c r="N3" s="235" t="str">
        <f>RefStr!B33</f>
        <v>DA</v>
      </c>
      <c r="O3" s="235">
        <f>RefStr!B6</f>
        <v>30592</v>
      </c>
      <c r="P3" s="235">
        <f>RefStr!B20</f>
        <v>0</v>
      </c>
      <c r="Q3" s="239" t="str">
        <f>RefStr!I8</f>
        <v>NE</v>
      </c>
    </row>
    <row r="4" spans="1:6" ht="20.1" customHeight="1">
      <c r="A4" s="459" t="s">
        <v>2745</v>
      </c>
      <c r="B4" s="460"/>
      <c r="C4" s="461"/>
      <c r="E4" s="233">
        <f>SUM(E5:E17)</f>
        <v>0</v>
      </c>
      <c r="F4" s="233">
        <f>SUM(F5:F17)</f>
        <v>0</v>
      </c>
    </row>
    <row r="5" spans="1:8" ht="24.95" customHeight="1">
      <c r="A5" s="164">
        <v>1</v>
      </c>
      <c r="B5" s="165" t="str">
        <f>IF(E5=1,"Pogreška",IF(F5=1,"Provjera","O.K."))</f>
        <v>O.K.</v>
      </c>
      <c r="C5" s="167" t="s">
        <v>2746</v>
      </c>
      <c r="E5" s="233">
        <f>MAX(G5:L5)</f>
        <v>0</v>
      </c>
      <c r="F5" s="233">
        <v>0</v>
      </c>
      <c r="G5" s="232">
        <f>IF(AND(OR(I3=11,I3=12),P3=0),1,0)</f>
        <v>0</v>
      </c>
      <c r="H5" s="232">
        <f>IF(AND(I3&lt;&gt;11,I3&lt;&gt;12,P3&lt;&gt;0),1,0)</f>
        <v>0</v>
      </c>
    </row>
    <row r="6" spans="1:21" ht="24.95" customHeight="1">
      <c r="A6" s="164">
        <f t="shared" si="0" ref="A6:A17">1+A5</f>
        <v>2</v>
      </c>
      <c r="B6" s="165" t="str">
        <f>IF(E6=1,"Pogreška",IF(F6=1,"Provjera","O.K."))</f>
        <v>O.K.</v>
      </c>
      <c r="C6" s="168" t="s">
        <v>2747</v>
      </c>
      <c r="E6" s="233">
        <f>MAX(G6:L6)</f>
        <v>0</v>
      </c>
      <c r="F6" s="233">
        <v>0</v>
      </c>
      <c r="G6" s="232">
        <f>IF(AND(OR($H$3=3,$H$3=9),$I$3=23),1,0)</f>
        <v>0</v>
      </c>
      <c r="H6" s="232">
        <f>IF(AND(OR($H$3=3,$H$3=9),$I$3=12,OR(J3&lt;&gt;"NE",K3&lt;&gt;"NE",L3&lt;&gt;"NE",M3&lt;&gt;"NE",N3&lt;&gt;"DA")),1,0)</f>
        <v>0</v>
      </c>
      <c r="U6" s="234">
        <f>IF(LOOKUP(O3,U7:U295,U7:U295)=O3,1,0)</f>
        <v>0</v>
      </c>
    </row>
    <row r="7" spans="1:21" ht="64.5" customHeight="1">
      <c r="A7" s="164">
        <f>1+A6</f>
        <v>3</v>
      </c>
      <c r="B7" s="165" t="str">
        <f>IF(E7=1,"Pogreška",IF(F7=1,"Provjera","O.K."))</f>
        <v>O.K.</v>
      </c>
      <c r="C7" s="169" t="s">
        <v>2748</v>
      </c>
      <c r="E7" s="233">
        <f>MAX(G7:K7)</f>
        <v>0</v>
      </c>
      <c r="F7" s="233">
        <f>MAX(L7:Q7)</f>
        <v>0</v>
      </c>
      <c r="G7" s="232">
        <f>IF(AND(Q3&lt;&gt;"NE",Q3&lt;&gt;"DA"),1,0)</f>
        <v>0</v>
      </c>
      <c r="H7" s="232">
        <f>IF(AND(Q3="DA",I3&lt;&gt;11,I3&lt;&gt;22),1,0)</f>
        <v>0</v>
      </c>
      <c r="I7" s="231">
        <f>IF(AND(Q3="DA",I3=22,OR(H3=3,H3=9)),1,0)</f>
        <v>0</v>
      </c>
      <c r="J7" s="231">
        <f>IF(AND(Q3="DA",U6=0),1,0)</f>
        <v>0</v>
      </c>
      <c r="L7" s="231">
        <f>IF(Q3="DA",1,0)</f>
        <v>0</v>
      </c>
      <c r="U7" s="233">
        <v>0</v>
      </c>
    </row>
    <row r="8" spans="1:21" ht="45" customHeight="1">
      <c r="A8" s="164">
        <f>1+A7</f>
        <v>4</v>
      </c>
      <c r="B8" s="165" t="str">
        <f>IF(E8=1,"Pogreška",IF(F8=1,"Provjera","O.K."))</f>
        <v>O.K.</v>
      </c>
      <c r="C8" s="170" t="s">
        <v>2749</v>
      </c>
      <c r="E8" s="233">
        <f>MAX(G8)</f>
        <v>0</v>
      </c>
      <c r="F8" s="231">
        <v>0</v>
      </c>
      <c r="G8" s="232">
        <f>IF(AND(Skriveni!L28&lt;&gt;0,OR(RefStr!B6=0,RefStr!B8=0,RefStr!F6="",LEN(RefStr!B10)&lt;3,RefStr!B12=0,LEN(RefStr!C12)&lt;2,LEN(RefStr!B14)&lt;5,LEN(RefStr!H29)&lt;5,RefStr!B16=0,RefStr!B18="",RefStr!B20="",RefStr!B22=0,RefStr!K10="",RefStr!K12="",LEN(RefStr!K14)&lt;6,LEN(RefStr!K14)&gt;11,LEN(RefStr!H33)&lt;5)),1,0)</f>
        <v>0</v>
      </c>
      <c r="I8" s="240" t="s">
        <v>2750</v>
      </c>
      <c r="J8" s="240" t="s">
        <v>2751</v>
      </c>
      <c r="K8" s="240" t="s">
        <v>2752</v>
      </c>
      <c r="O8" s="233"/>
      <c r="P8" s="233"/>
      <c r="Q8" s="233"/>
      <c r="U8" s="233">
        <v>19</v>
      </c>
    </row>
    <row r="9" spans="1:21" ht="63.75" customHeight="1">
      <c r="A9" s="164">
        <f>1+A8</f>
        <v>5</v>
      </c>
      <c r="B9" s="165" t="str">
        <f t="shared" si="1" ref="B9:B72">IF(E9=1,"Pogreška",IF(F9=1,"Provjera","O.K."))</f>
        <v>O.K.</v>
      </c>
      <c r="C9" s="170" t="s">
        <v>2753</v>
      </c>
      <c r="E9" s="233">
        <f>MAX(G9:K9)</f>
        <v>0</v>
      </c>
      <c r="F9" s="231">
        <v>0</v>
      </c>
      <c r="I9" s="241">
        <f>IF(AND($I$3=11,OR($H$3=3,$H$3=9),OR($J$3&lt;&gt;"DA",$K$3&lt;&gt;"NE",$L$3&lt;&gt;"NE",$M$3&lt;&gt;"NE",$N$3&lt;&gt;"DA")),1,0)</f>
        <v>0</v>
      </c>
      <c r="J9" s="241">
        <f>IF(AND($I$3=11,$H$3=6,OR($J$3&lt;&gt;"DA",$K$3&lt;&gt;"NE",$L$3&lt;&gt;"NE",$M$3&lt;&gt;"NE",$N$3&lt;&gt;"DA")),1,0)</f>
        <v>0</v>
      </c>
      <c r="K9" s="234">
        <f>IF(AND($I$3=11,$H$3=12,OR($J$3&lt;&gt;"DA",$K$3&lt;&gt;"DA",$L$3&lt;&gt;"DA",$M$3&lt;&gt;"DA",$N$3&lt;&gt;"DA")),1,0)</f>
        <v>0</v>
      </c>
      <c r="O9" s="233"/>
      <c r="P9" s="233"/>
      <c r="Q9" s="233"/>
      <c r="U9" s="233">
        <v>35</v>
      </c>
    </row>
    <row r="10" spans="1:21" ht="73.5" customHeight="1">
      <c r="A10" s="164">
        <f>1+A9</f>
        <v>6</v>
      </c>
      <c r="B10" s="165" t="str">
        <f>IF(E10=1,"Pogreška",IF(F10=1,"Provjera","O.K."))</f>
        <v>O.K.</v>
      </c>
      <c r="C10" s="170" t="s">
        <v>2754</v>
      </c>
      <c r="E10" s="233">
        <f>MAX(G10:K10)</f>
        <v>0</v>
      </c>
      <c r="F10" s="231">
        <v>0</v>
      </c>
      <c r="I10" s="241">
        <f>IF(AND($I$3=12,OR($H$3=3,$H$3=9),OR($J$3&lt;&gt;"NE",$K$3&lt;&gt;"NE",$L$3&lt;&gt;"NE",$M$3&lt;&gt;"NE",$N$3&lt;&gt;"DA")),1,0)</f>
        <v>0</v>
      </c>
      <c r="J10" s="241">
        <f>IF(AND($I$3=12,$H$3=6,OR($J$3&lt;&gt;"DA",$K$3&lt;&gt;"NE",$L$3&lt;&gt;"NE",$M$3&lt;&gt;"NE",$N$3&lt;&gt;"DA")),1,0)</f>
        <v>0</v>
      </c>
      <c r="K10" s="234">
        <f>IF(AND($I$3=12,$H$3=12,OR(J3&lt;&gt;"DA",K3&lt;&gt;"DA",L3&lt;&gt;"DA",M3&lt;&gt;"DA",N3&lt;&gt;"DA")),1,0)</f>
        <v>0</v>
      </c>
      <c r="O10" s="233"/>
      <c r="P10" s="233"/>
      <c r="Q10" s="233"/>
      <c r="U10" s="233">
        <v>174</v>
      </c>
    </row>
    <row r="11" spans="1:21" ht="65.25" customHeight="1">
      <c r="A11" s="164">
        <f>1+A10</f>
        <v>7</v>
      </c>
      <c r="B11" s="165" t="str">
        <f>IF(E11=1,"Pogreška",IF(F11=1,"Provjera","O.K."))</f>
        <v>O.K.</v>
      </c>
      <c r="C11" s="170" t="s">
        <v>2755</v>
      </c>
      <c r="E11" s="233">
        <f t="shared" si="2" ref="E11:E17">MAX(G11:K11)</f>
        <v>0</v>
      </c>
      <c r="F11" s="231">
        <v>0</v>
      </c>
      <c r="I11" s="234">
        <f>IF(AND($I$3=13,OR($H$3=3,$H$3=9),OR($J$3&lt;&gt;"DA",$K$3&lt;&gt;"NE",$L$3&lt;&gt;"NE",$M$3&lt;&gt;"NE",$N$3&lt;&gt;"NE")),1,0)</f>
        <v>0</v>
      </c>
      <c r="J11" s="234">
        <f>IF(AND($I$3=13,$H$3=6,OR($J$3&lt;&gt;"DA",$K$3&lt;&gt;"NE",$L$3&lt;&gt;"NE",$M$3&lt;&gt;"NE",$N$3&lt;&gt;"NE")),1,0)</f>
        <v>0</v>
      </c>
      <c r="K11" s="234">
        <f>IF(AND($I$3=13,$H$3=12,OR($J$3&lt;&gt;"DA",$K$3&lt;&gt;"DA",$L$3&lt;&gt;"DA",$M$3&lt;&gt;"DA",$N$3&lt;&gt;"NE")),1,0)</f>
        <v>0</v>
      </c>
      <c r="O11" s="233"/>
      <c r="P11" s="233"/>
      <c r="Q11" s="233"/>
      <c r="U11" s="233">
        <v>721</v>
      </c>
    </row>
    <row r="12" spans="1:21" ht="74.25" customHeight="1">
      <c r="A12" s="164">
        <f>1+A11</f>
        <v>8</v>
      </c>
      <c r="B12" s="165" t="str">
        <f>IF(E12=1,"Pogreška",IF(F12=1,"Provjera","O.K."))</f>
        <v>O.K.</v>
      </c>
      <c r="C12" s="170" t="s">
        <v>2756</v>
      </c>
      <c r="E12" s="233">
        <f>MAX(G12:K12)</f>
        <v>0</v>
      </c>
      <c r="F12" s="231">
        <v>0</v>
      </c>
      <c r="I12" s="234">
        <f>IF(AND($I$3=21,OR($H$3=3,$H$3=9),OR($J$3&lt;&gt;"DA",$K$3&lt;&gt;"NE",$L$3&lt;&gt;"NE",$M$3&lt;&gt;"NE",$N$3&lt;&gt;"NE")),1,0)</f>
        <v>0</v>
      </c>
      <c r="J12" s="234">
        <f>IF(AND($I$3=21,$H$3=6,OR($J$3&lt;&gt;"DA",$K$3&lt;&gt;"NE",$L$3&lt;&gt;"NE",$M$3&lt;&gt;"NE",$N$3&lt;&gt;"DA")),1,0)</f>
        <v>0</v>
      </c>
      <c r="K12" s="234">
        <f>IF(AND($I$3=21,$H$3=12,OR($J$3&lt;&gt;"DA",$K$3&lt;&gt;"DA",$L$3&lt;&gt;"DA",$M$3&lt;&gt;"DA",$N$3&lt;&gt;"DA")),1,0)</f>
        <v>0</v>
      </c>
      <c r="O12" s="233"/>
      <c r="P12" s="233"/>
      <c r="Q12" s="233"/>
      <c r="U12" s="233">
        <v>6031</v>
      </c>
    </row>
    <row r="13" spans="1:21" ht="62.25" customHeight="1">
      <c r="A13" s="164">
        <f>1+A12</f>
        <v>9</v>
      </c>
      <c r="B13" s="165" t="str">
        <f>IF(E13=1,"Pogreška",IF(F13=1,"Provjera","O.K."))</f>
        <v>O.K.</v>
      </c>
      <c r="C13" s="170" t="s">
        <v>2757</v>
      </c>
      <c r="E13" s="233">
        <f>MAX(G13:K13)</f>
        <v>0</v>
      </c>
      <c r="F13" s="231">
        <v>0</v>
      </c>
      <c r="I13" s="234">
        <f>IF(AND($I$3=22,OR($H$3=3,$H$3=9),OR($J$3&lt;&gt;"DA",$K$3&lt;&gt;"NE",$L$3&lt;&gt;"NE",$M$3&lt;&gt;"NE",$N$3&lt;&gt;"DA")),1,0)</f>
        <v>0</v>
      </c>
      <c r="J13" s="234">
        <f>IF(AND($I$3=22,$H$3=6,OR($J$3&lt;&gt;"DA",$K$3&lt;&gt;"NE",$L$3&lt;&gt;"NE",$M$3&lt;&gt;"NE",$N$3&lt;&gt;"DA")),1,0)</f>
        <v>0</v>
      </c>
      <c r="K13" s="234">
        <f>IF(AND($I$3=22,$H$3=12,OR($J$3&lt;&gt;"DA",$K$3&lt;&gt;"DA",$L$3&lt;&gt;"DA",$M$3&lt;&gt;"DA",$N$3&lt;&gt;"DA")),1,0)</f>
        <v>0</v>
      </c>
      <c r="O13" s="233"/>
      <c r="P13" s="233"/>
      <c r="Q13" s="233"/>
      <c r="U13" s="233">
        <v>6040</v>
      </c>
    </row>
    <row r="14" spans="1:21" ht="75.75" customHeight="1">
      <c r="A14" s="164">
        <f>1+A13</f>
        <v>10</v>
      </c>
      <c r="B14" s="165" t="str">
        <f>IF(E14=1,"Pogreška",IF(F14=1,"Provjera","O.K."))</f>
        <v>O.K.</v>
      </c>
      <c r="C14" s="170" t="s">
        <v>2758</v>
      </c>
      <c r="E14" s="233">
        <f>MAX(G14:K14)</f>
        <v>0</v>
      </c>
      <c r="F14" s="231">
        <v>0</v>
      </c>
      <c r="I14" s="234">
        <f>IF(AND($I$3=23,OR($H$3=3,$H$3=9)),1,0)</f>
        <v>0</v>
      </c>
      <c r="J14" s="234">
        <f>IF(AND($I$3=23,$H$3=6,OR($J$3&lt;&gt;"DA",$K$3&lt;&gt;"NE",$L$3&lt;&gt;"NE",$M$3&lt;&gt;"NE",$N$3&lt;&gt;"DA")),1,0)</f>
        <v>0</v>
      </c>
      <c r="K14" s="234">
        <f>IF(AND($I$3=23,$H$3=12,OR($J$3&lt;&gt;"DA",$K$3&lt;&gt;"DA",$L$3&lt;&gt;"DA",$M$3&lt;&gt;"DA",$N$3&lt;&gt;"DA")),1,0)</f>
        <v>0</v>
      </c>
      <c r="O14" s="233"/>
      <c r="P14" s="233"/>
      <c r="Q14" s="233"/>
      <c r="U14" s="233">
        <v>6099</v>
      </c>
    </row>
    <row r="15" spans="1:21" ht="71.25" customHeight="1">
      <c r="A15" s="164">
        <f>1+A14</f>
        <v>11</v>
      </c>
      <c r="B15" s="165" t="str">
        <f>IF(E15=1,"Pogreška",IF(F15=1,"Provjera","O.K."))</f>
        <v>O.K.</v>
      </c>
      <c r="C15" s="170" t="s">
        <v>2759</v>
      </c>
      <c r="E15" s="233">
        <f>MAX(G15:K15)</f>
        <v>0</v>
      </c>
      <c r="F15" s="231">
        <v>0</v>
      </c>
      <c r="I15" s="234">
        <f>IF(AND($I$3=31,OR($H$3=3,$H$3=9),OR($J$3&lt;&gt;"DA",$K$3&lt;&gt;"NE",$L$3&lt;&gt;"NE",$M$3&lt;&gt;"NE",$N$3&lt;&gt;"NE")),1,0)</f>
        <v>0</v>
      </c>
      <c r="J15" s="234">
        <f>IF(AND($I$3=31,$H$3=6,OR($J$3&lt;&gt;"DA",$K$3&lt;&gt;"NE",$L$3&lt;&gt;"NE",$M$3&lt;&gt;"NE",$N$3&lt;&gt;"DA")),1,0)</f>
        <v>0</v>
      </c>
      <c r="K15" s="234">
        <f>IF(AND($I$3=31,$H$3=12,OR($J$3&lt;&gt;"DA",$K$3&lt;&gt;"DA",$L$3&lt;&gt;"DA",$M$3&lt;&gt;"DA",$N$3&lt;&gt;"DA")),1,0)</f>
        <v>0</v>
      </c>
      <c r="M15" s="242"/>
      <c r="O15" s="233"/>
      <c r="P15" s="233"/>
      <c r="Q15" s="233"/>
      <c r="U15" s="233">
        <v>6138</v>
      </c>
    </row>
    <row r="16" spans="1:21" ht="66" customHeight="1">
      <c r="A16" s="164">
        <f>1+A15</f>
        <v>12</v>
      </c>
      <c r="B16" s="165" t="str">
        <f>IF(E16=1,"Pogreška",IF(F16=1,"Provjera","O.K."))</f>
        <v>O.K.</v>
      </c>
      <c r="C16" s="170" t="s">
        <v>2760</v>
      </c>
      <c r="E16" s="233">
        <f>MAX(G16:K16)</f>
        <v>0</v>
      </c>
      <c r="F16" s="231">
        <v>0</v>
      </c>
      <c r="I16" s="234">
        <f>IF(AND($I$3=41,OR($H$3=3,$H$3=9),OR($J$3&lt;&gt;"DA",$K$3&lt;&gt;"NE",$L$3&lt;&gt;"NE",$M$3&lt;&gt;"NE",$N$3&lt;&gt;"DA")),1,0)</f>
        <v>0</v>
      </c>
      <c r="J16" s="234">
        <f>IF(AND($I$3=41,$H$3=6,OR($J$3&lt;&gt;"DA",$K$3&lt;&gt;"NE",$L$3&lt;&gt;"NE",$M$3&lt;&gt;"NE",$N$3&lt;&gt;"DA")),1,0)</f>
        <v>0</v>
      </c>
      <c r="K16" s="234">
        <f>IF(AND($I$3=41,$H$3=12,OR($J$3&lt;&gt;"DA",$K$3&lt;&gt;"DA",$L$3&lt;&gt;"DA",$M$3&lt;&gt;"DA",$N$3&lt;&gt;"DA")),1,0)</f>
        <v>0</v>
      </c>
      <c r="N16" s="233"/>
      <c r="O16" s="233"/>
      <c r="P16" s="233"/>
      <c r="Q16" s="233"/>
      <c r="U16" s="233">
        <v>20833</v>
      </c>
    </row>
    <row r="17" spans="1:21" ht="75" customHeight="1">
      <c r="A17" s="164">
        <f>1+A16</f>
        <v>13</v>
      </c>
      <c r="B17" s="165" t="str">
        <f>IF(E17=1,"Pogreška",IF(F17=1,"Provjera","O.K."))</f>
        <v>O.K.</v>
      </c>
      <c r="C17" s="170" t="s">
        <v>2761</v>
      </c>
      <c r="E17" s="233">
        <f>MAX(G17:K17)</f>
        <v>0</v>
      </c>
      <c r="F17" s="231">
        <v>0</v>
      </c>
      <c r="I17" s="234">
        <f>IF(AND($I$3=42,OR($H$3=3,$H$3=9),OR($J$3&lt;&gt;"DA",$K$3&lt;&gt;"NE",$L$3&lt;&gt;"NE",$M$3&lt;&gt;"NE",$N$3&lt;&gt;"NE")),1,0)</f>
        <v>0</v>
      </c>
      <c r="J17" s="234">
        <f>IF(AND($I$3=42,$H$3=6,OR($J$3&lt;&gt;"DA",$K$3&lt;&gt;"NE",$L$3&lt;&gt;"NE",$M$3&lt;&gt;"NE",$N$3&lt;&gt;"DA")),1,0)</f>
        <v>0</v>
      </c>
      <c r="K17" s="234">
        <f>IF(AND($I$3=42,$H$3=12,OR($J$3&lt;&gt;"DA",$K$3&lt;&gt;"DA",$L$3&lt;&gt;"DA",$M$3&lt;&gt;"DA",$N$3&lt;&gt;"DA")),1,0)</f>
        <v>0</v>
      </c>
      <c r="O17" s="233"/>
      <c r="P17" s="233"/>
      <c r="Q17" s="233"/>
      <c r="U17" s="233">
        <v>21828</v>
      </c>
    </row>
    <row r="18" spans="1:21" ht="20.1" customHeight="1">
      <c r="A18" s="455" t="s">
        <v>2762</v>
      </c>
      <c r="B18" s="456"/>
      <c r="C18" s="457"/>
      <c r="E18" s="233">
        <f>SUM(E19:E22)</f>
        <v>0</v>
      </c>
      <c r="F18" s="233">
        <f>SUM(F19:F22)</f>
        <v>0</v>
      </c>
      <c r="P18" s="233"/>
      <c r="Q18" s="233"/>
      <c r="U18" s="233">
        <v>23987</v>
      </c>
    </row>
    <row r="19" spans="1:21" ht="57" customHeight="1">
      <c r="A19" s="164">
        <f>1+A17</f>
        <v>14</v>
      </c>
      <c r="B19" s="165" t="str">
        <f>IF(E19=1,"Pogreška",IF(F19=1,"Provjera","O.K."))</f>
        <v>O.K.</v>
      </c>
      <c r="C19" s="169" t="s">
        <v>2763</v>
      </c>
      <c r="E19" s="233">
        <f>MAX(G19:K19)</f>
        <v>0</v>
      </c>
      <c r="F19" s="233">
        <f>MAX(L19:P19)</f>
        <v>0</v>
      </c>
      <c r="G19" s="235">
        <f>IF(AND(J3="DA",M3="DA",OR(I3=11,I3=21,I3=22,I3=31,I3=41,I3=42),A1=1,ABS(Bil!D169-PRRAS!D650)&gt;1,Q19=1),1,0)</f>
        <v>0</v>
      </c>
      <c r="H19" s="235">
        <f>IF(AND(J3="DA",M3="DA",OR(I3=11,I3=21,I3=22,I3=31,I3=41,I3=42),A1=1,ABS(Bil!E169-PRRAS!E650)&gt;1),1,0)</f>
        <v>0</v>
      </c>
      <c r="L19" s="234">
        <f>IF(AND(J3="DA",M3="DA",OR(I3=11,I3=21,I3=22,I3=31,I3=41,I3=42),A1=1,ABS(Bil!D169-PRRAS!D650)&gt;1,Q19=1),1,0)</f>
        <v>0</v>
      </c>
      <c r="M19" s="234">
        <f>IF(AND(J3="DA",M3="DA",OR(I3=11,I3=21,I3=22,I3=31,I3=41,I3=42),A1=1,ABS(Bil!E169-PRRAS!E650)&gt;1),1,0)</f>
        <v>0</v>
      </c>
      <c r="P19" s="233"/>
      <c r="Q19" s="234">
        <f>IF(MAX(PRRAS!D11:D981)&gt;0,1,0)</f>
        <v>1</v>
      </c>
      <c r="U19" s="233">
        <v>24027</v>
      </c>
    </row>
    <row r="20" spans="1:21" ht="42" customHeight="1">
      <c r="A20" s="164">
        <f>1+A19</f>
        <v>15</v>
      </c>
      <c r="B20" s="165" t="str">
        <f>IF(E20=1,"Pogreška",IF(F20=1,"Provjera","O.K."))</f>
        <v>O.K.</v>
      </c>
      <c r="C20" s="169" t="s">
        <v>2764</v>
      </c>
      <c r="E20" s="233">
        <f>MAX(G20:K20)</f>
        <v>0</v>
      </c>
      <c r="F20" s="233">
        <f>MAX(L20:P20)</f>
        <v>0</v>
      </c>
      <c r="G20" s="235">
        <f>IF(AND(J3="DA",M3="DA",OR(I3=11,I3=21,I3=22,I3=31,I3=41,I3=42),A1=1,ABS(Bil!D75-PRRAS!D655)&gt;1,Q19=1),1,0)</f>
        <v>0</v>
      </c>
      <c r="H20" s="235">
        <f>IF(AND(J3="DA",M3="DA",OR(I3=11,I3=21,I3=22,I3=31,I3=41,I3=42),A1=1,ABS(Bil!E75-PRRAS!E655)&gt;1,Q19=1),1,0)</f>
        <v>0</v>
      </c>
      <c r="I20" s="243"/>
      <c r="L20" s="234">
        <f>IF(AND(J3="DA",M3="DA",OR(I3=12,I3=13,I3=23),A1=1,ABS(Bil!D75-PRRAS!D655)&gt;1,Q19=1),1,0)</f>
        <v>0</v>
      </c>
      <c r="M20" s="234">
        <f>IF(AND(J3="DA",M3="DA",OR(I3=12,I3=13,I3=23),A1=1,ABS(Bil!E75-PRRAS!E655)&gt;1,Q19=1),1,0)</f>
        <v>0</v>
      </c>
      <c r="U20" s="233">
        <v>24060</v>
      </c>
    </row>
    <row r="21" spans="1:21" ht="48.75" customHeight="1">
      <c r="A21" s="164">
        <f>1+A20</f>
        <v>16</v>
      </c>
      <c r="B21" s="165" t="str">
        <f>IF(E21=1,"Pogreška",IF(F21=1,"Provjera","O.K."))</f>
        <v>O.K.</v>
      </c>
      <c r="C21" s="169" t="s">
        <v>2765</v>
      </c>
      <c r="E21" s="233">
        <f>MAX(G21:L21)</f>
        <v>0</v>
      </c>
      <c r="F21" s="231">
        <v>0</v>
      </c>
      <c r="G21" s="244">
        <f>IF(AND($J$3="DA",$M$3="DA",MAX(PRRAS!D12:D972)&gt;0,Bil!D243&gt;=Bil!D247,OR(ABS(Bil!D243-Bil!D247-PRRAS!D648)&gt;1,PRRAS!D649&lt;&gt;0)),1,0)</f>
        <v>0</v>
      </c>
      <c r="H21" s="245">
        <f>IF(AND($J$3="DA",$M$3="DA",Bil!E243&gt;=Bil!E247,OR(ABS(Bil!E243-Bil!E247-PRRAS!E648)&gt;1,PRRAS!E649&lt;&gt;0)),1,0)</f>
        <v>0</v>
      </c>
      <c r="I21" s="246">
        <f>IF(AND($J$3="DA",$M$3="DA",MAX(PRRAS!D12:D972)&gt;0,Bil!D247&gt;=Bil!D243,OR(ABS(Bil!D247-Bil!D243-PRRAS!D649)&gt;1,PRRAS!D648&lt;&gt;0)),1,0)</f>
        <v>0</v>
      </c>
      <c r="J21" s="246">
        <f>IF(AND($J$3="DA",$M$3="DA",Bil!E247&gt;=Bil!E243,OR(ABS(Bil!E247-Bil!E243-PRRAS!E649)&gt;1,PRRAS!E648&lt;&gt;0)),1,0)</f>
        <v>0</v>
      </c>
      <c r="U21" s="233">
        <v>24094</v>
      </c>
    </row>
    <row r="22" spans="1:21" ht="43.5" customHeight="1">
      <c r="A22" s="164">
        <f>1+A21</f>
        <v>17</v>
      </c>
      <c r="B22" s="165" t="str">
        <f>IF(E22=1,"Pogreška",IF(F22=1,"Provjera","O.K."))</f>
        <v>O.K.</v>
      </c>
      <c r="C22" s="169" t="s">
        <v>2766</v>
      </c>
      <c r="E22" s="233">
        <f>MAX(G22:L22)</f>
        <v>0</v>
      </c>
      <c r="F22" s="231">
        <v>0</v>
      </c>
      <c r="G22" s="244">
        <f>IF(AND(H3=12,J3="DA",K3="DA",I3&lt;&gt;12,I3&lt;&gt;23,ABS(PRRAS!D416-PRRAS!D245-RasF!D148)&gt;1),1,0)</f>
        <v>0</v>
      </c>
      <c r="H22" s="247">
        <f>IF(AND(H3=12,J3="DA",K3="DA",I3&lt;&gt;12,I3&lt;&gt;23,ABS(PRRAS!E416-PRRAS!E245-RasF!E148)&gt;1),1,0)</f>
        <v>0</v>
      </c>
      <c r="M22" s="233"/>
      <c r="N22" s="233"/>
      <c r="O22" s="233"/>
      <c r="P22" s="233"/>
      <c r="Q22" s="233"/>
      <c r="U22" s="233">
        <v>25353</v>
      </c>
    </row>
    <row r="23" spans="1:21" ht="20.1" customHeight="1">
      <c r="A23" s="455" t="s">
        <v>2767</v>
      </c>
      <c r="B23" s="456"/>
      <c r="C23" s="457"/>
      <c r="E23" s="233">
        <f>SUM(E24:E260)</f>
        <v>0</v>
      </c>
      <c r="F23" s="233">
        <f>SUM(F24:F260)</f>
        <v>6</v>
      </c>
      <c r="U23" s="233">
        <v>25860</v>
      </c>
    </row>
    <row r="24" spans="1:21" ht="30" customHeight="1">
      <c r="A24" s="164">
        <f>1+A22</f>
        <v>18</v>
      </c>
      <c r="B24" s="165" t="str">
        <f>IF(E24=1,"Pogreška",IF(F24=1,"Provjera","O.K."))</f>
        <v>O.K.</v>
      </c>
      <c r="C24" s="169" t="s">
        <v>2768</v>
      </c>
      <c r="D24" s="248"/>
      <c r="E24" s="233">
        <f>MAX(G24:L24)</f>
        <v>0</v>
      </c>
      <c r="F24" s="233">
        <v>0</v>
      </c>
      <c r="G24" s="232">
        <f>IF(OR(AND(PRRAS!D160=0,MAX(PRRAS!D656:D659)&gt;0),AND(PRRAS!E160=0,MAX(PRRAS!E656:E659)&gt;0)),1,0)</f>
        <v>0</v>
      </c>
      <c r="H24" s="232">
        <f>IF(OR(AND(PRRAS!D160&lt;&gt;0,MAX(PRRAS!D656:D659)=0),AND(PRRAS!E160&lt;&gt;0,MAX(PRRAS!E656:E659)=0)),1,0)</f>
        <v>0</v>
      </c>
      <c r="U24" s="233">
        <v>26049</v>
      </c>
    </row>
    <row r="25" spans="1:21" ht="15" customHeight="1">
      <c r="A25" s="164">
        <f t="shared" si="3" ref="A25:A149">1+A24</f>
        <v>19</v>
      </c>
      <c r="B25" s="165" t="str">
        <f>IF(E25=1,"Pogreška",IF(F25=1,"Provjera","O.K."))</f>
        <v>O.K.</v>
      </c>
      <c r="C25" s="171" t="s">
        <v>2769</v>
      </c>
      <c r="D25" s="248"/>
      <c r="E25" s="233">
        <f>MAX(G25:L25)</f>
        <v>0</v>
      </c>
      <c r="F25" s="233">
        <v>0</v>
      </c>
      <c r="G25" s="232">
        <f>IF(OR(AND(PRRAS!D656=0,PRRAS!D658&lt;&gt;0),AND(PRRAS!D656&lt;&gt;0,PRRAS!D658=0)),1,0)</f>
        <v>0</v>
      </c>
      <c r="U25" s="233">
        <v>26161</v>
      </c>
    </row>
    <row r="26" spans="1:21" ht="15" customHeight="1">
      <c r="A26" s="164">
        <f>1+A25</f>
        <v>20</v>
      </c>
      <c r="B26" s="165" t="str">
        <f>IF(E26=1,"Pogreška",IF(F26=1,"Provjera","O.K."))</f>
        <v>O.K.</v>
      </c>
      <c r="C26" s="171" t="s">
        <v>2770</v>
      </c>
      <c r="D26" s="248"/>
      <c r="E26" s="233">
        <f>MAX(G26:L26)</f>
        <v>0</v>
      </c>
      <c r="F26" s="233">
        <v>0</v>
      </c>
      <c r="G26" s="232">
        <f>IF(OR(AND(PRRAS!D657=0,PRRAS!D659&lt;&gt;0),AND(PRRAS!D657&lt;&gt;0,PRRAS!D659=0)),1,0)</f>
        <v>0</v>
      </c>
      <c r="U26" s="233">
        <v>26196</v>
      </c>
    </row>
    <row r="27" spans="1:21" ht="15" customHeight="1">
      <c r="A27" s="164">
        <f>1+A26</f>
        <v>21</v>
      </c>
      <c r="B27" s="165" t="str">
        <f>IF(E27=1,"Pogreška",IF(F27=1,"Provjera","O.K."))</f>
        <v>O.K.</v>
      </c>
      <c r="C27" s="171" t="s">
        <v>2771</v>
      </c>
      <c r="D27" s="248"/>
      <c r="E27" s="233">
        <f>MAX(G27:L27)</f>
        <v>0</v>
      </c>
      <c r="F27" s="233">
        <v>0</v>
      </c>
      <c r="G27" s="232">
        <f>IF(PRRAS!D661&gt;PRRAS!D30,1,0)</f>
        <v>0</v>
      </c>
      <c r="H27" s="232">
        <f>IF(PRRAS!E661&gt;PRRAS!E30,1,0)</f>
        <v>0</v>
      </c>
      <c r="U27" s="233">
        <v>26207</v>
      </c>
    </row>
    <row r="28" spans="1:21" ht="15" customHeight="1">
      <c r="A28" s="164">
        <f>1+A27</f>
        <v>22</v>
      </c>
      <c r="B28" s="165" t="str">
        <f>IF(E28=1,"Pogreška",IF(F28=1,"Provjera","O.K."))</f>
        <v>O.K.</v>
      </c>
      <c r="C28" s="171" t="s">
        <v>2772</v>
      </c>
      <c r="D28" s="248"/>
      <c r="E28" s="233">
        <f>MAX(G28:L28)</f>
        <v>0</v>
      </c>
      <c r="F28" s="233">
        <v>0</v>
      </c>
      <c r="G28" s="232">
        <f>IF(PRRAS!D662+PRRAS!D663&gt;PRRAS!D39,1,0)</f>
        <v>0</v>
      </c>
      <c r="H28" s="232">
        <f>IF(PRRAS!E662+PRRAS!E663&gt;PRRAS!E39,1,0)</f>
        <v>0</v>
      </c>
      <c r="U28" s="233">
        <v>26215</v>
      </c>
    </row>
    <row r="29" spans="1:21" ht="15" customHeight="1">
      <c r="A29" s="164">
        <f>1+A28</f>
        <v>23</v>
      </c>
      <c r="B29" s="165" t="str">
        <f>IF(E29=1,"Pogreška",IF(F29=1,"Provjera","O.K."))</f>
        <v>O.K.</v>
      </c>
      <c r="C29" s="171" t="s">
        <v>2773</v>
      </c>
      <c r="D29" s="248"/>
      <c r="E29" s="233">
        <f t="shared" si="4" ref="E29:E97">MAX(G29:L29)</f>
        <v>0</v>
      </c>
      <c r="F29" s="231">
        <v>0</v>
      </c>
      <c r="G29" s="232">
        <f>IF(ABS(PRRAS!D66-SUM(PRRAS!D664:D667))&gt;1,1,0)</f>
        <v>0</v>
      </c>
      <c r="H29" s="232">
        <f>IF(ABS(PRRAS!E66-SUM(PRRAS!E664:E667))&gt;1,1,0)</f>
        <v>0</v>
      </c>
      <c r="U29" s="233">
        <v>26223</v>
      </c>
    </row>
    <row r="30" spans="1:21" ht="15" customHeight="1">
      <c r="A30" s="164">
        <f>1+A29</f>
        <v>24</v>
      </c>
      <c r="B30" s="165" t="str">
        <f>IF(E30=1,"Pogreška",IF(F30=1,"Provjera","O.K."))</f>
        <v>O.K.</v>
      </c>
      <c r="C30" s="171" t="s">
        <v>2774</v>
      </c>
      <c r="D30" s="248"/>
      <c r="E30" s="233">
        <f>MAX(G30:L30)</f>
        <v>0</v>
      </c>
      <c r="F30" s="231">
        <v>0</v>
      </c>
      <c r="G30" s="232">
        <f>IF(ABS(PRRAS!D67-SUM(PRRAS!D668:PRRAS!D671))&gt;1,1,0)</f>
        <v>0</v>
      </c>
      <c r="H30" s="232">
        <f>IF(ABS(PRRAS!E67-SUM(PRRAS!E668:PRRAS!E671))&gt;1,1,0)</f>
        <v>0</v>
      </c>
      <c r="U30" s="233">
        <v>26240</v>
      </c>
    </row>
    <row r="31" spans="1:21" ht="15" customHeight="1">
      <c r="A31" s="164">
        <f>1+A30</f>
        <v>25</v>
      </c>
      <c r="B31" s="165" t="str">
        <f>IF(E31=1,"Pogreška",IF(F31=1,"Provjera","O.K."))</f>
        <v>O.K.</v>
      </c>
      <c r="C31" s="171" t="s">
        <v>2775</v>
      </c>
      <c r="D31" s="248"/>
      <c r="E31" s="233">
        <f>MAX(G31:L31)</f>
        <v>0</v>
      </c>
      <c r="F31" s="231">
        <v>0</v>
      </c>
      <c r="G31" s="232">
        <f>IF(ABS(PRRAS!D69-SUM(PRRAS!D672:D674))&gt;1,1,0)</f>
        <v>0</v>
      </c>
      <c r="H31" s="232">
        <f>IF(ABS(PRRAS!E69-SUM(PRRAS!E672:E674))&gt;1,1,0)</f>
        <v>0</v>
      </c>
      <c r="U31" s="233">
        <v>26725</v>
      </c>
    </row>
    <row r="32" spans="1:21" ht="15" customHeight="1">
      <c r="A32" s="164">
        <f>1+A31</f>
        <v>26</v>
      </c>
      <c r="B32" s="165" t="str">
        <f>IF(E32=1,"Pogreška",IF(F32=1,"Provjera","O.K."))</f>
        <v>O.K.</v>
      </c>
      <c r="C32" s="171" t="s">
        <v>2776</v>
      </c>
      <c r="D32" s="248"/>
      <c r="E32" s="233">
        <f>MAX(G32:L32)</f>
        <v>0</v>
      </c>
      <c r="F32" s="231">
        <v>0</v>
      </c>
      <c r="G32" s="232">
        <f>IF(ABS(PRRAS!D70-SUM(PRRAS!D675:D677))&gt;1,1,0)</f>
        <v>0</v>
      </c>
      <c r="H32" s="232">
        <f>IF(ABS(PRRAS!E70-SUM(PRRAS!E675:E677))&gt;1,1,0)</f>
        <v>0</v>
      </c>
      <c r="U32" s="233">
        <v>26733</v>
      </c>
    </row>
    <row r="33" spans="1:21" ht="15" customHeight="1">
      <c r="A33" s="164">
        <f>1+A32</f>
        <v>27</v>
      </c>
      <c r="B33" s="165" t="str">
        <f>IF(E33=1,"Pogreška",IF(F33=1,"Provjera","O.K."))</f>
        <v>O.K.</v>
      </c>
      <c r="C33" s="171" t="s">
        <v>2777</v>
      </c>
      <c r="D33" s="248"/>
      <c r="E33" s="233">
        <f>MAX(G33:L33)</f>
        <v>0</v>
      </c>
      <c r="F33" s="231">
        <v>0</v>
      </c>
      <c r="G33" s="232">
        <f>IF(ABS(PRRAS!D75-PRRAS!D678-PRRAS!D679)&gt;1,1,0)</f>
        <v>0</v>
      </c>
      <c r="H33" s="232">
        <f>IF(ABS(PRRAS!E75-PRRAS!E678-PRRAS!E679)&gt;1,1,0)</f>
        <v>0</v>
      </c>
      <c r="U33" s="233">
        <v>26969</v>
      </c>
    </row>
    <row r="34" spans="1:21" ht="15" customHeight="1">
      <c r="A34" s="164">
        <f>1+A33</f>
        <v>28</v>
      </c>
      <c r="B34" s="165" t="str">
        <f>IF(E34=1,"Pogreška",IF(F34=1,"Provjera","O.K."))</f>
        <v>O.K.</v>
      </c>
      <c r="C34" s="171" t="s">
        <v>2778</v>
      </c>
      <c r="D34" s="248"/>
      <c r="E34" s="233">
        <f>MAX(G34:L34)</f>
        <v>0</v>
      </c>
      <c r="F34" s="231">
        <v>0</v>
      </c>
      <c r="G34" s="232">
        <f>IF(ABS(PRRAS!D76-PRRAS!D680-PRRAS!D681)&gt;1,1,0)</f>
        <v>0</v>
      </c>
      <c r="H34" s="232">
        <f>IF(ABS(PRRAS!E76-PRRAS!E680-PRRAS!E681)&gt;1,1,0)</f>
        <v>0</v>
      </c>
      <c r="U34" s="233">
        <v>26977</v>
      </c>
    </row>
    <row r="35" spans="1:21" ht="15" customHeight="1">
      <c r="A35" s="164">
        <f>1+A34</f>
        <v>29</v>
      </c>
      <c r="B35" s="165" t="str">
        <f>IF(E35=1,"Pogreška",IF(F35=1,"Provjera","O.K."))</f>
        <v>O.K.</v>
      </c>
      <c r="C35" s="171" t="s">
        <v>2779</v>
      </c>
      <c r="D35" s="248"/>
      <c r="E35" s="233">
        <f>MAX(G35:L35)</f>
        <v>0</v>
      </c>
      <c r="F35" s="231">
        <v>0</v>
      </c>
      <c r="G35" s="232">
        <f>IF(ABS(PRRAS!D78-SUM(PRRAS!D682:D685))&gt;1,1,0)</f>
        <v>0</v>
      </c>
      <c r="H35" s="232">
        <f>IF(ABS(PRRAS!E78-SUM(PRRAS!E682:E685))&gt;1,1,0)</f>
        <v>0</v>
      </c>
      <c r="U35" s="233">
        <v>26985</v>
      </c>
    </row>
    <row r="36" spans="1:21" ht="15" customHeight="1">
      <c r="A36" s="164">
        <f>1+A35</f>
        <v>30</v>
      </c>
      <c r="B36" s="165" t="str">
        <f>IF(E36=1,"Pogreška",IF(F36=1,"Provjera","O.K."))</f>
        <v>O.K.</v>
      </c>
      <c r="C36" s="171" t="s">
        <v>2780</v>
      </c>
      <c r="D36" s="248"/>
      <c r="E36" s="233">
        <f>MAX(G36:L36)</f>
        <v>0</v>
      </c>
      <c r="F36" s="231">
        <v>0</v>
      </c>
      <c r="G36" s="232">
        <f>IF(ABS(PRRAS!D79-SUM(PRRAS!D686:D689))&gt;1,1,0)</f>
        <v>0</v>
      </c>
      <c r="H36" s="232">
        <f>IF(ABS(PRRAS!E79-SUM(PRRAS!E686:E689))&gt;1,1,0)</f>
        <v>0</v>
      </c>
      <c r="U36" s="233">
        <v>26993</v>
      </c>
    </row>
    <row r="37" spans="1:21" ht="15" customHeight="1">
      <c r="A37" s="164">
        <f>1+A36</f>
        <v>31</v>
      </c>
      <c r="B37" s="165" t="str">
        <f>IF(E37=1,"Pogreška",IF(F37=1,"Provjera","O.K."))</f>
        <v>O.K.</v>
      </c>
      <c r="C37" s="171" t="s">
        <v>2781</v>
      </c>
      <c r="D37" s="248"/>
      <c r="E37" s="233">
        <f>MAX(G37:L37)</f>
        <v>0</v>
      </c>
      <c r="F37" s="231">
        <v>0</v>
      </c>
      <c r="G37" s="232">
        <f>IF(PRRAS!D690&gt;PRRAS!D93,1,0)</f>
        <v>0</v>
      </c>
      <c r="H37" s="232">
        <f>IF(PRRAS!E690&gt;PRRAS!E93,1,0)</f>
        <v>0</v>
      </c>
      <c r="U37" s="233">
        <v>27038</v>
      </c>
    </row>
    <row r="38" spans="1:21" ht="15" customHeight="1">
      <c r="A38" s="164">
        <f>1+A37</f>
        <v>32</v>
      </c>
      <c r="B38" s="165" t="str">
        <f>IF(E38=1,"Pogreška",IF(F38=1,"Provjera","O.K."))</f>
        <v>O.K.</v>
      </c>
      <c r="C38" s="171" t="s">
        <v>2782</v>
      </c>
      <c r="D38" s="248"/>
      <c r="E38" s="233">
        <f>MAX(G38:L38)</f>
        <v>0</v>
      </c>
      <c r="F38" s="231">
        <v>0</v>
      </c>
      <c r="G38" s="232">
        <f>IF(ABS(PRRAS!D108-SUM(PRRAS!D691:D697))&gt;1,1,0)</f>
        <v>0</v>
      </c>
      <c r="H38" s="232">
        <f>IF(ABS(PRRAS!E108-SUM(PRRAS!E691:E697))&gt;1,1,0)</f>
        <v>0</v>
      </c>
      <c r="U38" s="233">
        <v>27054</v>
      </c>
    </row>
    <row r="39" spans="1:21" ht="15" customHeight="1">
      <c r="A39" s="164">
        <f>1+A38</f>
        <v>33</v>
      </c>
      <c r="B39" s="165" t="str">
        <f>IF(E39=1,"Pogreška",IF(F39=1,"Provjera","O.K."))</f>
        <v>O.K.</v>
      </c>
      <c r="C39" s="171" t="s">
        <v>2783</v>
      </c>
      <c r="D39" s="248"/>
      <c r="E39" s="233">
        <f>MAX(G39:L39)</f>
        <v>0</v>
      </c>
      <c r="F39" s="231">
        <v>0</v>
      </c>
      <c r="G39" s="232">
        <f>IF(SUM(PRRAS!D698:D700)&gt;PRRAS!D127,1,0)</f>
        <v>0</v>
      </c>
      <c r="H39" s="232">
        <f>IF(SUM(PRRAS!E698:E700)&gt;PRRAS!E127,1,0)</f>
        <v>0</v>
      </c>
      <c r="U39" s="233">
        <v>27062</v>
      </c>
    </row>
    <row r="40" spans="1:21" ht="15" customHeight="1">
      <c r="A40" s="164">
        <f>1+A39</f>
        <v>34</v>
      </c>
      <c r="B40" s="165" t="str">
        <f>IF(E40=1,"Pogreška",IF(F40=1,"Provjera","O.K."))</f>
        <v>O.K.</v>
      </c>
      <c r="C40" s="171" t="s">
        <v>2784</v>
      </c>
      <c r="D40" s="248"/>
      <c r="E40" s="233">
        <f>MAX(G40:L40)</f>
        <v>0</v>
      </c>
      <c r="F40" s="231">
        <v>0</v>
      </c>
      <c r="G40" s="232">
        <f>IF(PRRAS!D701+PRRAS!D702&gt;PRRAS!D166,1,0)</f>
        <v>0</v>
      </c>
      <c r="H40" s="232">
        <f>IF(PRRAS!E701+PRRAS!E702&gt;PRRAS!E166,1,0)</f>
        <v>0</v>
      </c>
      <c r="U40" s="233">
        <v>27095</v>
      </c>
    </row>
    <row r="41" spans="1:21" ht="15" customHeight="1">
      <c r="A41" s="164">
        <f>1+A40</f>
        <v>35</v>
      </c>
      <c r="B41" s="165" t="str">
        <f>IF(E41=1,"Pogreška",IF(F41=1,"Provjera","O.K."))</f>
        <v>O.K.</v>
      </c>
      <c r="C41" s="171" t="s">
        <v>2785</v>
      </c>
      <c r="D41" s="248"/>
      <c r="E41" s="233">
        <f>MAX(G41:L41)</f>
        <v>0</v>
      </c>
      <c r="F41" s="231">
        <v>0</v>
      </c>
      <c r="G41" s="232">
        <f>IF(PRRAS!D703&gt;PRRAS!D174,1,0)</f>
        <v>0</v>
      </c>
      <c r="H41" s="232">
        <f>IF(PRRAS!E703&gt;PRRAS!E174,1,0)</f>
        <v>0</v>
      </c>
      <c r="U41" s="233">
        <v>27100</v>
      </c>
    </row>
    <row r="42" spans="1:21" ht="15" customHeight="1">
      <c r="A42" s="164">
        <f>1+A41</f>
        <v>36</v>
      </c>
      <c r="B42" s="165" t="str">
        <f>IF(E42=1,"Pogreška",IF(F42=1,"Provjera","O.K."))</f>
        <v>O.K.</v>
      </c>
      <c r="C42" s="171" t="s">
        <v>2786</v>
      </c>
      <c r="D42" s="248"/>
      <c r="E42" s="233">
        <f>MAX(G42:L42)</f>
        <v>0</v>
      </c>
      <c r="F42" s="231">
        <v>0</v>
      </c>
      <c r="G42" s="232">
        <f>IF(PRRAS!D704&gt;PRRAS!D190,1,0)</f>
        <v>0</v>
      </c>
      <c r="H42" s="232">
        <f>IF(PRRAS!E704&gt;PRRAS!E190,1,0)</f>
        <v>0</v>
      </c>
      <c r="U42" s="233">
        <v>27302</v>
      </c>
    </row>
    <row r="43" spans="1:21" ht="15" customHeight="1">
      <c r="A43" s="164">
        <f>1+A42</f>
        <v>37</v>
      </c>
      <c r="B43" s="165" t="str">
        <f>IF(E43=1,"Pogreška",IF(F43=1,"Provjera","O.K."))</f>
        <v>O.K.</v>
      </c>
      <c r="C43" s="171" t="s">
        <v>2787</v>
      </c>
      <c r="D43" s="248"/>
      <c r="E43" s="233">
        <f>MAX(G43:L43)</f>
        <v>0</v>
      </c>
      <c r="F43" s="231">
        <v>0</v>
      </c>
      <c r="G43" s="232">
        <f>IF(PRRAS!D705&gt;PRRAS!D191,1,0)</f>
        <v>0</v>
      </c>
      <c r="H43" s="232">
        <f>IF(PRRAS!E705&gt;PRRAS!E191,1,0)</f>
        <v>0</v>
      </c>
      <c r="U43" s="233">
        <v>27319</v>
      </c>
    </row>
    <row r="44" spans="1:21" ht="15" customHeight="1">
      <c r="A44" s="164">
        <f>1+A43</f>
        <v>38</v>
      </c>
      <c r="B44" s="165" t="str">
        <f>IF(E44=1,"Pogreška",IF(F44=1,"Provjera","O.K."))</f>
        <v>O.K.</v>
      </c>
      <c r="C44" s="171" t="s">
        <v>2788</v>
      </c>
      <c r="D44" s="248"/>
      <c r="E44" s="233">
        <f>MAX(G44:L44)</f>
        <v>0</v>
      </c>
      <c r="F44" s="231">
        <v>0</v>
      </c>
      <c r="G44" s="232">
        <f>IF(SUM(PRRAS!D706:D708)&gt;PRRAS!D192,1,0)</f>
        <v>0</v>
      </c>
      <c r="H44" s="232">
        <f>IF(SUM(PRRAS!E706:E708)&gt;PRRAS!E192,1,0)</f>
        <v>0</v>
      </c>
      <c r="U44" s="233">
        <v>27327</v>
      </c>
    </row>
    <row r="45" spans="1:21" ht="15" customHeight="1">
      <c r="A45" s="164">
        <f>1+A44</f>
        <v>39</v>
      </c>
      <c r="B45" s="165" t="str">
        <f>IF(E45=1,"Pogreška",IF(F45=1,"Provjera","O.K."))</f>
        <v>O.K.</v>
      </c>
      <c r="C45" s="171" t="s">
        <v>2789</v>
      </c>
      <c r="D45" s="248"/>
      <c r="E45" s="233">
        <f>MAX(G45:L45)</f>
        <v>0</v>
      </c>
      <c r="F45" s="231">
        <v>0</v>
      </c>
      <c r="G45" s="232">
        <f>IF(PRRAS!D709&gt;PRRAS!D194,1,0)</f>
        <v>0</v>
      </c>
      <c r="H45" s="232">
        <f>IF(PRRAS!E709&gt;PRRAS!E194,1,0)</f>
        <v>0</v>
      </c>
      <c r="U45" s="233">
        <v>27360</v>
      </c>
    </row>
    <row r="46" spans="1:21" ht="15" customHeight="1">
      <c r="A46" s="164">
        <f>1+A45</f>
        <v>40</v>
      </c>
      <c r="B46" s="165" t="str">
        <f>IF(E46=1,"Pogreška",IF(F46=1,"Provjera","O.K."))</f>
        <v>O.K.</v>
      </c>
      <c r="C46" s="171" t="s">
        <v>2790</v>
      </c>
      <c r="D46" s="248"/>
      <c r="E46" s="233">
        <f>MAX(G46:L46)</f>
        <v>0</v>
      </c>
      <c r="F46" s="231">
        <v>0</v>
      </c>
      <c r="G46" s="232">
        <f>IF(PRRAS!D710&gt;PRRAS!D197,1,0)</f>
        <v>0</v>
      </c>
      <c r="H46" s="232">
        <f>IF(PRRAS!E710&gt;PRRAS!E197,1,0)</f>
        <v>0</v>
      </c>
      <c r="U46" s="233">
        <v>27394</v>
      </c>
    </row>
    <row r="47" spans="1:21" ht="15" customHeight="1">
      <c r="A47" s="164">
        <f>1+A46</f>
        <v>41</v>
      </c>
      <c r="B47" s="165" t="str">
        <f>IF(E47=1,"Pogreška",IF(F47=1,"Provjera","O.K."))</f>
        <v>O.K.</v>
      </c>
      <c r="C47" s="171" t="s">
        <v>2791</v>
      </c>
      <c r="D47" s="248"/>
      <c r="E47" s="233">
        <f>MAX(G47:L47)</f>
        <v>0</v>
      </c>
      <c r="F47" s="231">
        <v>0</v>
      </c>
      <c r="G47" s="232">
        <f>IF(PRRAS!D711&gt;PRRAS!D198,1,0)</f>
        <v>0</v>
      </c>
      <c r="H47" s="232">
        <f>IF(PRRAS!E711&gt;PRRAS!E198,1,0)</f>
        <v>0</v>
      </c>
      <c r="U47" s="233">
        <v>27409</v>
      </c>
    </row>
    <row r="48" spans="1:21" ht="15" customHeight="1">
      <c r="A48" s="164">
        <f>1+A47</f>
        <v>42</v>
      </c>
      <c r="B48" s="165" t="str">
        <f>IF(E48=1,"Pogreška",IF(F48=1,"Provjera","O.K."))</f>
        <v>O.K.</v>
      </c>
      <c r="C48" s="171" t="s">
        <v>2792</v>
      </c>
      <c r="D48" s="248"/>
      <c r="E48" s="233">
        <f>MAX(G48:L48)</f>
        <v>0</v>
      </c>
      <c r="F48" s="231">
        <v>0</v>
      </c>
      <c r="G48" s="232">
        <f>IF(ABS(PRRAS!D712+PRRAS!D713-PRRAS!D206)&gt;1,1,0)</f>
        <v>0</v>
      </c>
      <c r="H48" s="232">
        <f>IF(ABS(PRRAS!E712+PRRAS!E713-PRRAS!E206)&gt;1,1,0)</f>
        <v>0</v>
      </c>
      <c r="U48" s="233">
        <v>27417</v>
      </c>
    </row>
    <row r="49" spans="1:21" ht="15" customHeight="1">
      <c r="A49" s="164">
        <f>1+A48</f>
        <v>43</v>
      </c>
      <c r="B49" s="165" t="str">
        <f>IF(E49=1,"Pogreška",IF(F49=1,"Provjera","O.K."))</f>
        <v>O.K.</v>
      </c>
      <c r="C49" s="171" t="s">
        <v>2793</v>
      </c>
      <c r="D49" s="248"/>
      <c r="E49" s="233">
        <f>MAX(G49:L49)</f>
        <v>0</v>
      </c>
      <c r="F49" s="231">
        <v>0</v>
      </c>
      <c r="G49" s="232">
        <f>IF(ABS(PRRAS!D714+PRRAS!D715-PRRAS!D207)&gt;1,1,0)</f>
        <v>0</v>
      </c>
      <c r="H49" s="232">
        <f>IF(ABS(PRRAS!E714+PRRAS!E715-PRRAS!E207)&gt;1,1,0)</f>
        <v>0</v>
      </c>
      <c r="U49" s="233">
        <v>27425</v>
      </c>
    </row>
    <row r="50" spans="1:21" ht="15" customHeight="1">
      <c r="A50" s="164">
        <f>1+A49</f>
        <v>44</v>
      </c>
      <c r="B50" s="165" t="str">
        <f>IF(E50=1,"Pogreška",IF(F50=1,"Provjera","O.K."))</f>
        <v>O.K.</v>
      </c>
      <c r="C50" s="171" t="s">
        <v>2794</v>
      </c>
      <c r="D50" s="248"/>
      <c r="E50" s="233">
        <f>MAX(G50:L50)</f>
        <v>0</v>
      </c>
      <c r="F50" s="231">
        <v>0</v>
      </c>
      <c r="G50" s="232">
        <f>IF(ABS(PRRAS!D716+PRRAS!D717-PRRAS!D208)&gt;1,1,0)</f>
        <v>0</v>
      </c>
      <c r="H50" s="232">
        <f>IF(ABS(PRRAS!E716+PRRAS!E717-PRRAS!E208)&gt;1,1,0)</f>
        <v>0</v>
      </c>
      <c r="U50" s="233">
        <v>27513</v>
      </c>
    </row>
    <row r="51" spans="1:21" ht="15" customHeight="1">
      <c r="A51" s="164">
        <f>1+A50</f>
        <v>45</v>
      </c>
      <c r="B51" s="165" t="str">
        <f>IF(E51=1,"Pogreška",IF(F51=1,"Provjera","O.K."))</f>
        <v>O.K.</v>
      </c>
      <c r="C51" s="171" t="s">
        <v>2795</v>
      </c>
      <c r="D51" s="248"/>
      <c r="E51" s="233">
        <f>MAX(G51:L51)</f>
        <v>0</v>
      </c>
      <c r="F51" s="231">
        <v>0</v>
      </c>
      <c r="G51" s="232">
        <f>IF(ABS(PRRAS!D718+PRRAS!D719-PRRAS!D209)&gt;1,1,0)</f>
        <v>0</v>
      </c>
      <c r="H51" s="232">
        <f>IF(ABS(PRRAS!E718+PRRAS!E719-PRRAS!E209)&gt;1,1,0)</f>
        <v>0</v>
      </c>
      <c r="U51" s="233">
        <v>27521</v>
      </c>
    </row>
    <row r="52" spans="1:21" ht="15" customHeight="1">
      <c r="A52" s="164">
        <f>1+A51</f>
        <v>46</v>
      </c>
      <c r="B52" s="165" t="str">
        <f>IF(E52=1,"Pogreška",IF(F52=1,"Provjera","O.K."))</f>
        <v>O.K.</v>
      </c>
      <c r="C52" s="171" t="s">
        <v>2796</v>
      </c>
      <c r="D52" s="248"/>
      <c r="E52" s="233">
        <f>MAX(G52:L52)</f>
        <v>0</v>
      </c>
      <c r="F52" s="231">
        <v>0</v>
      </c>
      <c r="G52" s="232">
        <f>IF(ABS(PRRAS!D211-SUM(PRRAS!D720:D723))&gt;1,1,0)</f>
        <v>0</v>
      </c>
      <c r="H52" s="232">
        <f>IF(ABS(PRRAS!E211-SUM(PRRAS!E720:E723))&gt;1,1,0)</f>
        <v>0</v>
      </c>
      <c r="U52" s="233">
        <v>27530</v>
      </c>
    </row>
    <row r="53" spans="1:21" ht="15" customHeight="1">
      <c r="A53" s="164">
        <f>1+A52</f>
        <v>47</v>
      </c>
      <c r="B53" s="165" t="str">
        <f>IF(E53=1,"Pogreška",IF(F53=1,"Provjera","O.K."))</f>
        <v>O.K.</v>
      </c>
      <c r="C53" s="171" t="s">
        <v>2797</v>
      </c>
      <c r="D53" s="248"/>
      <c r="E53" s="233">
        <f>MAX(G53:L53)</f>
        <v>0</v>
      </c>
      <c r="F53" s="231">
        <v>0</v>
      </c>
      <c r="G53" s="232">
        <f>IF(ABS(PRRAS!D212-SUM(PRRAS!D724:D726))&gt;1,1,0)</f>
        <v>0</v>
      </c>
      <c r="H53" s="232">
        <f>IF(ABS(PRRAS!E212-SUM(PRRAS!E724:E726))&gt;1,1,0)</f>
        <v>0</v>
      </c>
      <c r="U53" s="233">
        <v>27572</v>
      </c>
    </row>
    <row r="54" spans="1:21" ht="15" customHeight="1">
      <c r="A54" s="164">
        <f>1+A53</f>
        <v>48</v>
      </c>
      <c r="B54" s="165" t="str">
        <f>IF(E54=1,"Pogreška",IF(F54=1,"Provjera","O.K."))</f>
        <v>O.K.</v>
      </c>
      <c r="C54" s="171" t="s">
        <v>2798</v>
      </c>
      <c r="D54" s="248"/>
      <c r="E54" s="233">
        <f>MAX(G54:L54)</f>
        <v>0</v>
      </c>
      <c r="F54" s="231">
        <v>0</v>
      </c>
      <c r="G54" s="232">
        <f>IF(ABS(PRRAS!D213-SUM(PRRAS!D727:D732))&gt;1,1,0)</f>
        <v>0</v>
      </c>
      <c r="H54" s="232">
        <f>IF(ABS(PRRAS!E213-SUM(PRRAS!E727:E732))&gt;1,1,0)</f>
        <v>0</v>
      </c>
      <c r="U54" s="233">
        <v>27597</v>
      </c>
    </row>
    <row r="55" spans="1:21" ht="15" customHeight="1">
      <c r="A55" s="164">
        <f>1+A54</f>
        <v>49</v>
      </c>
      <c r="B55" s="165" t="str">
        <f>IF(E55=1,"Pogreška",IF(F55=1,"Provjera","O.K."))</f>
        <v>O.K.</v>
      </c>
      <c r="C55" s="171" t="s">
        <v>2799</v>
      </c>
      <c r="D55" s="248"/>
      <c r="E55" s="233">
        <f>MAX(G55:L55)</f>
        <v>0</v>
      </c>
      <c r="F55" s="231">
        <v>0</v>
      </c>
      <c r="G55" s="232">
        <f>IF(SUM(PRRAS!D733:D735)&gt;PRRAS!D216,1,0)</f>
        <v>0</v>
      </c>
      <c r="H55" s="232">
        <f>IF(SUM(PRRAS!E733:E735)&gt;PRRAS!E216,1,0)</f>
        <v>0</v>
      </c>
      <c r="U55" s="233">
        <v>27716</v>
      </c>
    </row>
    <row r="56" spans="1:21" ht="15" customHeight="1">
      <c r="A56" s="164">
        <f>1+A55</f>
        <v>50</v>
      </c>
      <c r="B56" s="165" t="str">
        <f>IF(E56=1,"Pogreška",IF(F56=1,"Provjera","O.K."))</f>
        <v>O.K.</v>
      </c>
      <c r="C56" s="171" t="s">
        <v>2800</v>
      </c>
      <c r="D56" s="248"/>
      <c r="E56" s="233">
        <f>MAX(G56:L56)</f>
        <v>0</v>
      </c>
      <c r="F56" s="231">
        <v>0</v>
      </c>
      <c r="G56" s="232">
        <f>IF(ABS(PRRAS!D217-SUM(PRRAS!D736:D742))&gt;1,1,0)</f>
        <v>0</v>
      </c>
      <c r="H56" s="232">
        <f>IF(ABS(PRRAS!E217-SUM(PRRAS!E736:E742))&gt;1,1,0)</f>
        <v>0</v>
      </c>
      <c r="U56" s="233">
        <v>27804</v>
      </c>
    </row>
    <row r="57" spans="1:21" ht="15" customHeight="1">
      <c r="A57" s="164">
        <f>1+A56</f>
        <v>51</v>
      </c>
      <c r="B57" s="165" t="str">
        <f>IF(E57=1,"Pogreška",IF(F57=1,"Provjera","O.K."))</f>
        <v>O.K.</v>
      </c>
      <c r="C57" s="171" t="s">
        <v>2801</v>
      </c>
      <c r="D57" s="248"/>
      <c r="E57" s="233">
        <f>MAX(G57:L57)</f>
        <v>0</v>
      </c>
      <c r="F57" s="231">
        <v>0</v>
      </c>
      <c r="G57" s="232">
        <f>IF(PRRAS!D743&gt;PRRAS!D222,1,0)</f>
        <v>0</v>
      </c>
      <c r="H57" s="232">
        <f>IF(PRRAS!E743&gt;PRRAS!E222,1,0)</f>
        <v>0</v>
      </c>
      <c r="U57" s="233">
        <v>27888</v>
      </c>
    </row>
    <row r="58" spans="1:21" ht="15" customHeight="1">
      <c r="A58" s="164">
        <f>1+A57</f>
        <v>52</v>
      </c>
      <c r="B58" s="165" t="str">
        <f>IF(E58=1,"Pogreška",IF(F58=1,"Provjera","O.K."))</f>
        <v>O.K.</v>
      </c>
      <c r="C58" s="171" t="s">
        <v>2802</v>
      </c>
      <c r="D58" s="248"/>
      <c r="E58" s="233">
        <f>MAX(G58:L58)</f>
        <v>0</v>
      </c>
      <c r="F58" s="231">
        <v>0</v>
      </c>
      <c r="G58" s="232">
        <f>IF(ABS(PRRAS!D230-PRRAS!D744-PRRAS!D745)&gt;1,1,0)</f>
        <v>0</v>
      </c>
      <c r="H58" s="232">
        <f>IF(ABS(PRRAS!E230-PRRAS!E744-PRRAS!E745)&gt;1,1,0)</f>
        <v>0</v>
      </c>
      <c r="U58" s="233">
        <v>27907</v>
      </c>
    </row>
    <row r="59" spans="1:21" ht="15" customHeight="1">
      <c r="A59" s="164">
        <f>1+A58</f>
        <v>53</v>
      </c>
      <c r="B59" s="165" t="str">
        <f>IF(E59=1,"Pogreška",IF(F59=1,"Provjera","O.K."))</f>
        <v>O.K.</v>
      </c>
      <c r="C59" s="171" t="s">
        <v>2803</v>
      </c>
      <c r="D59" s="248"/>
      <c r="E59" s="233">
        <f>MAX(G59:L59)</f>
        <v>0</v>
      </c>
      <c r="F59" s="231">
        <v>0</v>
      </c>
      <c r="G59" s="232">
        <f>IF(ABS(PRRAS!D240-SUM(PRRAS!D746:D752))&gt;1,1,0)</f>
        <v>0</v>
      </c>
      <c r="H59" s="232">
        <f>IF(ABS(PRRAS!E240-SUM(PRRAS!E746:E752))&gt;1,1,0)</f>
        <v>0</v>
      </c>
      <c r="U59" s="233">
        <v>27931</v>
      </c>
    </row>
    <row r="60" spans="1:21" ht="15" customHeight="1">
      <c r="A60" s="164">
        <f>1+A59</f>
        <v>54</v>
      </c>
      <c r="B60" s="165" t="str">
        <f>IF(E60=1,"Pogreška",IF(F60=1,"Provjera","O.K."))</f>
        <v>O.K.</v>
      </c>
      <c r="C60" s="171" t="s">
        <v>2804</v>
      </c>
      <c r="D60" s="248"/>
      <c r="E60" s="233">
        <f>MAX(G60:L60)</f>
        <v>0</v>
      </c>
      <c r="F60" s="231">
        <v>0</v>
      </c>
      <c r="G60" s="232">
        <f>IF(ABS(PRRAS!D241-SUM(PRRAS!D753:D759))&gt;1,1,0)</f>
        <v>0</v>
      </c>
      <c r="H60" s="232">
        <f>IF(ABS(PRRAS!E241-SUM(PRRAS!E753:E759))&gt;1,1,0)</f>
        <v>0</v>
      </c>
      <c r="U60" s="233">
        <v>28006</v>
      </c>
    </row>
    <row r="61" spans="1:21" ht="15" customHeight="1">
      <c r="A61" s="164">
        <f>1+A60</f>
        <v>55</v>
      </c>
      <c r="B61" s="165" t="str">
        <f>IF(E61=1,"Pogreška",IF(F61=1,"Provjera","O.K."))</f>
        <v>O.K.</v>
      </c>
      <c r="C61" s="171" t="s">
        <v>2805</v>
      </c>
      <c r="D61" s="248"/>
      <c r="E61" s="233">
        <f>MAX(G61:L61)</f>
        <v>0</v>
      </c>
      <c r="F61" s="231">
        <v>0</v>
      </c>
      <c r="G61" s="232">
        <f>IF(ABS(PRRAS!D250-SUM(PRRAS!D760:D768))&gt;1,1,0)</f>
        <v>0</v>
      </c>
      <c r="H61" s="232">
        <f>IF(ABS(PRRAS!E250-SUM(PRRAS!E760:E768))&gt;1,1,0)</f>
        <v>0</v>
      </c>
      <c r="U61" s="233">
        <v>28014</v>
      </c>
    </row>
    <row r="62" spans="1:21" ht="15" customHeight="1">
      <c r="A62" s="164">
        <f>1+A61</f>
        <v>56</v>
      </c>
      <c r="B62" s="165" t="str">
        <f>IF(E62=1,"Pogreška",IF(F62=1,"Provjera","O.K."))</f>
        <v>O.K.</v>
      </c>
      <c r="C62" s="171" t="s">
        <v>2806</v>
      </c>
      <c r="D62" s="248"/>
      <c r="E62" s="233">
        <f>MAX(G62:L62)</f>
        <v>0</v>
      </c>
      <c r="F62" s="231">
        <v>0</v>
      </c>
      <c r="G62" s="232">
        <f>IF(ABS(PRRAS!D251-SUM(PRRAS!D769:D777))&gt;1,1,0)</f>
        <v>0</v>
      </c>
      <c r="H62" s="232">
        <f>IF(ABS(PRRAS!E251-SUM(PRRAS!E769:E777))&gt;1,1,0)</f>
        <v>0</v>
      </c>
      <c r="U62" s="233">
        <v>28143</v>
      </c>
    </row>
    <row r="63" spans="1:21" ht="15" customHeight="1">
      <c r="A63" s="164">
        <f>1+A62</f>
        <v>57</v>
      </c>
      <c r="B63" s="165" t="str">
        <f>IF(E63=1,"Pogreška",IF(F63=1,"Provjera","O.K."))</f>
        <v>O.K.</v>
      </c>
      <c r="C63" s="171" t="s">
        <v>2807</v>
      </c>
      <c r="D63" s="248"/>
      <c r="E63" s="233">
        <f>MAX(G63:L63)</f>
        <v>0</v>
      </c>
      <c r="F63" s="231">
        <v>0</v>
      </c>
      <c r="G63" s="232">
        <f>IF(ABS(PRRAS!D261-SUM(PRRAS!D778:D780))&gt;1,1,0)</f>
        <v>0</v>
      </c>
      <c r="H63" s="232">
        <f>IF(ABS(PRRAS!E261-SUM(PRRAS!E778:E780))&gt;1,1,0)</f>
        <v>0</v>
      </c>
      <c r="U63" s="233">
        <v>28151</v>
      </c>
    </row>
    <row r="64" spans="1:21" ht="15" customHeight="1">
      <c r="A64" s="164">
        <f>1+A63</f>
        <v>58</v>
      </c>
      <c r="B64" s="165" t="str">
        <f>IF(E64=1,"Pogreška",IF(F64=1,"Provjera","O.K."))</f>
        <v>O.K.</v>
      </c>
      <c r="C64" s="171" t="s">
        <v>2808</v>
      </c>
      <c r="D64" s="248"/>
      <c r="E64" s="233">
        <f>MAX(G64:L64)</f>
        <v>0</v>
      </c>
      <c r="F64" s="231">
        <v>0</v>
      </c>
      <c r="G64" s="232">
        <f>IF(ABS(PRRAS!D262-SUM(PRRAS!D781:D784))&gt;1,1,0)</f>
        <v>0</v>
      </c>
      <c r="H64" s="232">
        <f>IF(ABS(PRRAS!E262-SUM(PRRAS!E781:E784))&gt;1,1,0)</f>
        <v>0</v>
      </c>
      <c r="U64" s="233">
        <v>28160</v>
      </c>
    </row>
    <row r="65" spans="1:21" ht="15" customHeight="1">
      <c r="A65" s="164">
        <f>1+A64</f>
        <v>59</v>
      </c>
      <c r="B65" s="165" t="str">
        <f>IF(E65=1,"Pogreška",IF(F65=1,"Provjera","O.K."))</f>
        <v>O.K.</v>
      </c>
      <c r="C65" s="171" t="s">
        <v>2809</v>
      </c>
      <c r="D65" s="248"/>
      <c r="E65" s="233">
        <f>MAX(G65:L65)</f>
        <v>0</v>
      </c>
      <c r="F65" s="231">
        <v>0</v>
      </c>
      <c r="G65" s="232">
        <f>IF(ABS(PRRAS!D265-SUM(PRRAS!D785:D793))&gt;1,1,0)</f>
        <v>0</v>
      </c>
      <c r="H65" s="232">
        <f>IF(ABS(PRRAS!E265-SUM(PRRAS!E785:E793))&gt;1,1,0)</f>
        <v>0</v>
      </c>
      <c r="U65" s="233">
        <v>28178</v>
      </c>
    </row>
    <row r="66" spans="1:21" ht="15" customHeight="1">
      <c r="A66" s="164">
        <f>1+A65</f>
        <v>60</v>
      </c>
      <c r="B66" s="165" t="str">
        <f>IF(E66=1,"Pogreška",IF(F66=1,"Provjera","O.K."))</f>
        <v>O.K.</v>
      </c>
      <c r="C66" s="171" t="s">
        <v>2810</v>
      </c>
      <c r="D66" s="248"/>
      <c r="E66" s="233">
        <f>MAX(G66:L66)</f>
        <v>0</v>
      </c>
      <c r="F66" s="231">
        <v>0</v>
      </c>
      <c r="G66" s="232">
        <f>IF(ABS(PRRAS!D266-SUM(PRRAS!D794:D798))&gt;1,1,0)</f>
        <v>0</v>
      </c>
      <c r="H66" s="232">
        <f>IF(ABS(PRRAS!E266-SUM(PRRAS!E794:E798))&gt;1,1,0)</f>
        <v>0</v>
      </c>
      <c r="U66" s="233">
        <v>28186</v>
      </c>
    </row>
    <row r="67" spans="1:21" ht="15" customHeight="1">
      <c r="A67" s="164">
        <f>1+A66</f>
        <v>61</v>
      </c>
      <c r="B67" s="165" t="str">
        <f>IF(E67=1,"Pogreška",IF(F67=1,"Provjera","O.K."))</f>
        <v>O.K.</v>
      </c>
      <c r="C67" s="171" t="s">
        <v>2811</v>
      </c>
      <c r="D67" s="248"/>
      <c r="E67" s="233">
        <f>MAX(G67:L67)</f>
        <v>0</v>
      </c>
      <c r="F67" s="231">
        <v>0</v>
      </c>
      <c r="G67" s="232">
        <f>IF(PRRAS!D799&gt;PRRAS!D270,1,0)</f>
        <v>0</v>
      </c>
      <c r="H67" s="232">
        <f>IF(PRRAS!E799&gt;PRRAS!E270,1,0)</f>
        <v>0</v>
      </c>
      <c r="U67" s="233">
        <v>28194</v>
      </c>
    </row>
    <row r="68" spans="1:21" ht="15" customHeight="1">
      <c r="A68" s="164">
        <f>1+A67</f>
        <v>62</v>
      </c>
      <c r="B68" s="165" t="str">
        <f>IF(E68=1,"Pogreška",IF(F68=1,"Provjera","O.K."))</f>
        <v>O.K.</v>
      </c>
      <c r="C68" s="171" t="s">
        <v>2812</v>
      </c>
      <c r="D68" s="248"/>
      <c r="E68" s="233">
        <f>MAX(G68:L68)</f>
        <v>0</v>
      </c>
      <c r="F68" s="231">
        <v>0</v>
      </c>
      <c r="G68" s="232">
        <f>IF(ABS(PRRAS!D284-SUM(PRRAS!D800:D803))&gt;1,1,0)</f>
        <v>0</v>
      </c>
      <c r="H68" s="232">
        <f>IF(ABS(PRRAS!E284-SUM(PRRAS!E800:E803))&gt;1,1,0)</f>
        <v>0</v>
      </c>
      <c r="U68" s="233">
        <v>28284</v>
      </c>
    </row>
    <row r="69" spans="1:21" ht="15" customHeight="1">
      <c r="A69" s="164">
        <f>1+A68</f>
        <v>63</v>
      </c>
      <c r="B69" s="165" t="str">
        <f>IF(E69=1,"Pogreška",IF(F69=1,"Provjera","O.K."))</f>
        <v>O.K.</v>
      </c>
      <c r="C69" s="171" t="s">
        <v>2813</v>
      </c>
      <c r="D69" s="248"/>
      <c r="E69" s="233">
        <f>MAX(G69:L69)</f>
        <v>0</v>
      </c>
      <c r="F69" s="231">
        <v>0</v>
      </c>
      <c r="G69" s="232">
        <f>IF(ABS(PRRAS!D285-SUM(PRRAS!D804:D808))&gt;1,1,0)</f>
        <v>0</v>
      </c>
      <c r="H69" s="232">
        <f>IF(ABS(PRRAS!E285-SUM(PRRAS!E804:E808))&gt;1,1,0)</f>
        <v>0</v>
      </c>
      <c r="U69" s="233">
        <v>28330</v>
      </c>
    </row>
    <row r="70" spans="1:21" ht="15" customHeight="1">
      <c r="A70" s="164">
        <f>1+A69</f>
        <v>64</v>
      </c>
      <c r="B70" s="165" t="str">
        <f>IF(E70=1,"Pogreška",IF(F70=1,"Provjera","O.K."))</f>
        <v>O.K.</v>
      </c>
      <c r="C70" s="171" t="s">
        <v>2814</v>
      </c>
      <c r="D70" s="248"/>
      <c r="E70" s="233">
        <f>MAX(G70:L70)</f>
        <v>0</v>
      </c>
      <c r="F70" s="231">
        <v>0</v>
      </c>
      <c r="G70" s="232">
        <f>IF(ABS(PRRAS!D286-SUM(PRRAS!D809:D810))&gt;1,1,0)</f>
        <v>0</v>
      </c>
      <c r="H70" s="232">
        <f>IF(ABS(PRRAS!E286-SUM(PRRAS!E809:E810))&gt;1,1,0)</f>
        <v>0</v>
      </c>
      <c r="U70" s="233">
        <v>28348</v>
      </c>
    </row>
    <row r="71" spans="1:21" ht="15" customHeight="1">
      <c r="A71" s="164">
        <f>1+A70</f>
        <v>65</v>
      </c>
      <c r="B71" s="165" t="str">
        <f>IF(E71=1,"Pogreška",IF(F71=1,"Provjera","O.K."))</f>
        <v>O.K.</v>
      </c>
      <c r="C71" s="171" t="s">
        <v>2815</v>
      </c>
      <c r="D71" s="248"/>
      <c r="E71" s="233">
        <f>MAX(G71:L71)</f>
        <v>0</v>
      </c>
      <c r="F71" s="231">
        <v>0</v>
      </c>
      <c r="G71" s="232">
        <f>IF(ABS(PRRAS!D287-SUM(PRRAS!D811:D812))&gt;1,1,0)</f>
        <v>0</v>
      </c>
      <c r="H71" s="232">
        <f>IF(ABS(PRRAS!E287-SUM(PRRAS!E811:E812))&gt;1,1,0)</f>
        <v>0</v>
      </c>
      <c r="U71" s="233">
        <v>28356</v>
      </c>
    </row>
    <row r="72" spans="1:21" ht="15" customHeight="1">
      <c r="A72" s="164">
        <f>1+A71</f>
        <v>66</v>
      </c>
      <c r="B72" s="165" t="str">
        <f>IF(E72=1,"Pogreška",IF(F72=1,"Provjera","O.K."))</f>
        <v>O.K.</v>
      </c>
      <c r="C72" s="171" t="s">
        <v>2816</v>
      </c>
      <c r="D72" s="248"/>
      <c r="E72" s="233">
        <f>MAX(G72:L72)</f>
        <v>0</v>
      </c>
      <c r="F72" s="231">
        <v>0</v>
      </c>
      <c r="G72" s="232">
        <f>IF(PRRAS!D813+PRRAS!D814&gt;PRRAS!D431,1,0)</f>
        <v>0</v>
      </c>
      <c r="H72" s="232">
        <f>IF(PRRAS!E813+PRRAS!E814&gt;PRRAS!E431,1,0)</f>
        <v>0</v>
      </c>
      <c r="U72" s="233">
        <v>28364</v>
      </c>
    </row>
    <row r="73" spans="1:21" ht="15" customHeight="1">
      <c r="A73" s="164">
        <f>1+A72</f>
        <v>67</v>
      </c>
      <c r="B73" s="165" t="str">
        <f t="shared" si="5" ref="B73:B136">IF(E73=1,"Pogreška",IF(F73=1,"Provjera","O.K."))</f>
        <v>O.K.</v>
      </c>
      <c r="C73" s="171" t="s">
        <v>2817</v>
      </c>
      <c r="D73" s="248"/>
      <c r="E73" s="233">
        <f>MAX(G73:L73)</f>
        <v>0</v>
      </c>
      <c r="F73" s="231">
        <v>0</v>
      </c>
      <c r="G73" s="232">
        <f>IF(PRRAS!D815+PRRAS!D816&gt;PRRAS!D434,1,0)</f>
        <v>0</v>
      </c>
      <c r="H73" s="232">
        <f>IF(PRRAS!E815+PRRAS!E816&gt;PRRAS!E434,1,0)</f>
        <v>0</v>
      </c>
      <c r="U73" s="233">
        <v>28397</v>
      </c>
    </row>
    <row r="74" spans="1:21" ht="15" customHeight="1">
      <c r="A74" s="164">
        <f>1+A73</f>
        <v>68</v>
      </c>
      <c r="B74" s="165" t="str">
        <f>IF(E74=1,"Pogreška",IF(F74=1,"Provjera","O.K."))</f>
        <v>O.K.</v>
      </c>
      <c r="C74" s="171" t="s">
        <v>2818</v>
      </c>
      <c r="D74" s="248"/>
      <c r="E74" s="233">
        <f>MAX(G74:L74)</f>
        <v>0</v>
      </c>
      <c r="F74" s="231">
        <v>0</v>
      </c>
      <c r="G74" s="232">
        <f>IF(PRRAS!D817+PRRAS!D818&gt;PRRAS!D435,1,0)</f>
        <v>0</v>
      </c>
      <c r="H74" s="232">
        <f>IF(PRRAS!E817+PRRAS!E818&gt;PRRAS!E435,1,0)</f>
        <v>0</v>
      </c>
      <c r="U74" s="233">
        <v>28573</v>
      </c>
    </row>
    <row r="75" spans="1:21" ht="15" customHeight="1">
      <c r="A75" s="164">
        <f>1+A74</f>
        <v>69</v>
      </c>
      <c r="B75" s="165" t="str">
        <f>IF(E75=1,"Pogreška",IF(F75=1,"Provjera","O.K."))</f>
        <v>O.K.</v>
      </c>
      <c r="C75" s="171" t="s">
        <v>2819</v>
      </c>
      <c r="D75" s="248"/>
      <c r="E75" s="233">
        <f>MAX(G75:L75)</f>
        <v>0</v>
      </c>
      <c r="F75" s="231">
        <v>0</v>
      </c>
      <c r="G75" s="232">
        <f>IF(PRRAS!D819+PRRAS!D820&gt;PRRAS!D436,1,0)</f>
        <v>0</v>
      </c>
      <c r="H75" s="232">
        <f>IF(PRRAS!E819+PRRAS!E820&gt;PRRAS!E436,1,0)</f>
        <v>0</v>
      </c>
      <c r="U75" s="233">
        <v>28637</v>
      </c>
    </row>
    <row r="76" spans="1:21" ht="15" customHeight="1">
      <c r="A76" s="164">
        <f>1+A75</f>
        <v>70</v>
      </c>
      <c r="B76" s="165" t="str">
        <f>IF(E76=1,"Pogreška",IF(F76=1,"Provjera","O.K."))</f>
        <v>O.K.</v>
      </c>
      <c r="C76" s="171" t="s">
        <v>2820</v>
      </c>
      <c r="D76" s="248"/>
      <c r="E76" s="233">
        <f>MAX(G76:L76)</f>
        <v>0</v>
      </c>
      <c r="F76" s="231">
        <v>0</v>
      </c>
      <c r="G76" s="232">
        <f>IF(ABS(PRRAS!D437-SUM(PRRAS!D821:D823))&gt;1,1,0)</f>
        <v>0</v>
      </c>
      <c r="H76" s="232">
        <f>IF(ABS(PRRAS!E437-SUM(PRRAS!E821:E823))&gt;1,1,0)</f>
        <v>0</v>
      </c>
      <c r="U76" s="233">
        <v>28670</v>
      </c>
    </row>
    <row r="77" spans="1:21" ht="15" customHeight="1">
      <c r="A77" s="164">
        <f>1+A76</f>
        <v>71</v>
      </c>
      <c r="B77" s="165" t="str">
        <f>IF(E77=1,"Pogreška",IF(F77=1,"Provjera","O.K."))</f>
        <v>O.K.</v>
      </c>
      <c r="C77" s="171" t="s">
        <v>2821</v>
      </c>
      <c r="D77" s="248"/>
      <c r="E77" s="233">
        <f>MAX(G77:L77)</f>
        <v>0</v>
      </c>
      <c r="F77" s="231">
        <v>0</v>
      </c>
      <c r="G77" s="232">
        <f>IF(PRRAS!D824+PRRAS!D825&gt;PRRAS!D439,1,0)</f>
        <v>0</v>
      </c>
      <c r="H77" s="232">
        <f>IF(PRRAS!E824+PRRAS!E825&gt;PRRAS!E439,1,0)</f>
        <v>0</v>
      </c>
      <c r="U77" s="233">
        <v>28707</v>
      </c>
    </row>
    <row r="78" spans="1:21" ht="15" customHeight="1">
      <c r="A78" s="164">
        <f>1+A77</f>
        <v>72</v>
      </c>
      <c r="B78" s="165" t="str">
        <f>IF(E78=1,"Pogreška",IF(F78=1,"Provjera","O.K."))</f>
        <v>O.K.</v>
      </c>
      <c r="C78" s="171" t="s">
        <v>2822</v>
      </c>
      <c r="D78" s="248"/>
      <c r="E78" s="233">
        <f>MAX(G78:L78)</f>
        <v>0</v>
      </c>
      <c r="F78" s="231">
        <v>0</v>
      </c>
      <c r="G78" s="232">
        <f>IF(PRRAS!D826+PRRAS!D827&gt;PRRAS!D440,1,0)</f>
        <v>0</v>
      </c>
      <c r="H78" s="232">
        <f>IF(PRRAS!E826+PRRAS!E827&gt;PRRAS!E440,1,0)</f>
        <v>0</v>
      </c>
      <c r="U78" s="233">
        <v>28959</v>
      </c>
    </row>
    <row r="79" spans="1:21" ht="15" customHeight="1">
      <c r="A79" s="164">
        <f>1+A78</f>
        <v>73</v>
      </c>
      <c r="B79" s="165" t="str">
        <f>IF(E79=1,"Pogreška",IF(F79=1,"Provjera","O.K."))</f>
        <v>O.K.</v>
      </c>
      <c r="C79" s="171" t="s">
        <v>2823</v>
      </c>
      <c r="D79" s="248"/>
      <c r="E79" s="233">
        <f>MAX(G79:L79)</f>
        <v>0</v>
      </c>
      <c r="F79" s="231">
        <v>0</v>
      </c>
      <c r="G79" s="232">
        <f>IF(PRRAS!D828+PRRAS!D829&gt;PRRAS!D441,1,0)</f>
        <v>0</v>
      </c>
      <c r="H79" s="232">
        <f>IF(PRRAS!E828+PRRAS!E829&gt;PRRAS!E441,1,0)</f>
        <v>0</v>
      </c>
      <c r="U79" s="233">
        <v>29285</v>
      </c>
    </row>
    <row r="80" spans="1:21" ht="15" customHeight="1">
      <c r="A80" s="164">
        <f>1+A79</f>
        <v>74</v>
      </c>
      <c r="B80" s="165" t="str">
        <f>IF(E80=1,"Pogreška",IF(F80=1,"Provjera","O.K."))</f>
        <v>O.K.</v>
      </c>
      <c r="C80" s="171" t="s">
        <v>2824</v>
      </c>
      <c r="D80" s="248"/>
      <c r="E80" s="233">
        <f>MAX(G80:L80)</f>
        <v>0</v>
      </c>
      <c r="F80" s="231">
        <v>0</v>
      </c>
      <c r="G80" s="232">
        <f>IF(ABS(PRRAS!D446-SUM(PRRAS!D830:D832))&gt;1,1,0)</f>
        <v>0</v>
      </c>
      <c r="H80" s="232">
        <f>IF(ABS(PRRAS!E446-SUM(PRRAS!E830:E832))&gt;1,1,0)</f>
        <v>0</v>
      </c>
      <c r="U80" s="233">
        <v>29293</v>
      </c>
    </row>
    <row r="81" spans="1:21" ht="15" customHeight="1">
      <c r="A81" s="164">
        <f>1+A80</f>
        <v>75</v>
      </c>
      <c r="B81" s="165" t="str">
        <f>IF(E81=1,"Pogreška",IF(F81=1,"Provjera","O.K."))</f>
        <v>O.K.</v>
      </c>
      <c r="C81" s="171" t="s">
        <v>2825</v>
      </c>
      <c r="D81" s="248"/>
      <c r="E81" s="233">
        <f>MAX(G81:L81)</f>
        <v>0</v>
      </c>
      <c r="F81" s="231">
        <v>0</v>
      </c>
      <c r="G81" s="232">
        <f>IF(ABS(PRRAS!D447-SUM(PRRAS!D833:D835))&gt;1,1,0)</f>
        <v>0</v>
      </c>
      <c r="H81" s="232">
        <f>IF(ABS(PRRAS!E447-SUM(PRRAS!E833:E835))&gt;1,1,0)</f>
        <v>0</v>
      </c>
      <c r="U81" s="233">
        <v>29308</v>
      </c>
    </row>
    <row r="82" spans="1:21" ht="15" customHeight="1">
      <c r="A82" s="164">
        <f>1+A81</f>
        <v>76</v>
      </c>
      <c r="B82" s="165" t="str">
        <f>IF(E82=1,"Pogreška",IF(F82=1,"Provjera","O.K."))</f>
        <v>O.K.</v>
      </c>
      <c r="C82" s="171" t="s">
        <v>2826</v>
      </c>
      <c r="D82" s="248"/>
      <c r="E82" s="233">
        <f>MAX(G82:L82)</f>
        <v>0</v>
      </c>
      <c r="F82" s="231">
        <v>0</v>
      </c>
      <c r="G82" s="232">
        <f>IF(ABS(PRRAS!D451-SUM(PRRAS!D836:D837))&gt;1,1,0)</f>
        <v>0</v>
      </c>
      <c r="H82" s="232">
        <f>IF(ABS(PRRAS!E451-SUM(PRRAS!E836:E837))&gt;1,1,0)</f>
        <v>0</v>
      </c>
      <c r="U82" s="233">
        <v>29316</v>
      </c>
    </row>
    <row r="83" spans="1:21" ht="15" customHeight="1">
      <c r="A83" s="164">
        <f>1+A82</f>
        <v>77</v>
      </c>
      <c r="B83" s="165" t="str">
        <f>IF(E83=1,"Pogreška",IF(F83=1,"Provjera","O.K."))</f>
        <v>O.K.</v>
      </c>
      <c r="C83" s="171" t="s">
        <v>2827</v>
      </c>
      <c r="D83" s="248"/>
      <c r="E83" s="233">
        <f>MAX(G83:L83)</f>
        <v>0</v>
      </c>
      <c r="F83" s="231">
        <v>0</v>
      </c>
      <c r="G83" s="232">
        <f>IF(ABS(PRRAS!D452-SUM(PRRAS!D838:D840))&gt;1,1,0)</f>
        <v>0</v>
      </c>
      <c r="H83" s="232">
        <f>IF(ABS(PRRAS!E452-SUM(PRRAS!E838:E840))&gt;1,1,0)</f>
        <v>0</v>
      </c>
      <c r="U83" s="233">
        <v>29531</v>
      </c>
    </row>
    <row r="84" spans="1:21" ht="15" customHeight="1">
      <c r="A84" s="164">
        <f>1+A83</f>
        <v>78</v>
      </c>
      <c r="B84" s="165" t="str">
        <f>IF(E84=1,"Pogreška",IF(F84=1,"Provjera","O.K."))</f>
        <v>O.K.</v>
      </c>
      <c r="C84" s="171" t="s">
        <v>2828</v>
      </c>
      <c r="D84" s="248"/>
      <c r="E84" s="233">
        <f>MAX(G84:L84)</f>
        <v>0</v>
      </c>
      <c r="F84" s="231">
        <v>0</v>
      </c>
      <c r="G84" s="232">
        <f>IF(ABS(PRRAS!D453-SUM(PRRAS!D841:D843))&gt;1,1,0)</f>
        <v>0</v>
      </c>
      <c r="H84" s="232">
        <f>IF(ABS(PRRAS!E453-SUM(PRRAS!E841:E843))&gt;1,1,0)</f>
        <v>0</v>
      </c>
      <c r="U84" s="233">
        <v>29566</v>
      </c>
    </row>
    <row r="85" spans="1:21" ht="15" customHeight="1">
      <c r="A85" s="164">
        <f>1+A84</f>
        <v>79</v>
      </c>
      <c r="B85" s="165" t="str">
        <f>IF(E85=1,"Pogreška",IF(F85=1,"Provjera","O.K."))</f>
        <v>O.K.</v>
      </c>
      <c r="C85" s="171" t="s">
        <v>2829</v>
      </c>
      <c r="D85" s="248"/>
      <c r="E85" s="233">
        <f>MAX(G85:L85)</f>
        <v>0</v>
      </c>
      <c r="F85" s="231">
        <v>0</v>
      </c>
      <c r="G85" s="232">
        <f>IF(ABS(PRRAS!D454-SUM(PRRAS!D844:D846))&gt;1,1,0)</f>
        <v>0</v>
      </c>
      <c r="H85" s="232">
        <f>IF(ABS(PRRAS!E454-SUM(PRRAS!E844:E846))&gt;1,1,0)</f>
        <v>0</v>
      </c>
      <c r="U85" s="233">
        <v>29927</v>
      </c>
    </row>
    <row r="86" spans="1:21" ht="15" customHeight="1">
      <c r="A86" s="164">
        <f>1+A85</f>
        <v>80</v>
      </c>
      <c r="B86" s="165" t="str">
        <f>IF(E86=1,"Pogreška",IF(F86=1,"Provjera","O.K."))</f>
        <v>O.K.</v>
      </c>
      <c r="C86" s="171" t="s">
        <v>2830</v>
      </c>
      <c r="D86" s="248"/>
      <c r="E86" s="233">
        <f>MAX(G86:L86)</f>
        <v>0</v>
      </c>
      <c r="F86" s="231">
        <v>0</v>
      </c>
      <c r="G86" s="232">
        <f>IF(ABS(PRRAS!D455-SUM(PRRAS!D847:D849))&gt;1,1,0)</f>
        <v>0</v>
      </c>
      <c r="H86" s="232">
        <f>IF(ABS(PRRAS!E455-SUM(PRRAS!E847:E849))&gt;1,1,0)</f>
        <v>0</v>
      </c>
      <c r="U86" s="233">
        <v>29943</v>
      </c>
    </row>
    <row r="87" spans="1:21" ht="15" customHeight="1">
      <c r="A87" s="164">
        <f>1+A86</f>
        <v>81</v>
      </c>
      <c r="B87" s="165" t="str">
        <f>IF(E87=1,"Pogreška",IF(F87=1,"Provjera","O.K."))</f>
        <v>O.K.</v>
      </c>
      <c r="C87" s="171" t="s">
        <v>2831</v>
      </c>
      <c r="D87" s="248"/>
      <c r="E87" s="233">
        <f>MAX(G87:L87)</f>
        <v>0</v>
      </c>
      <c r="F87" s="231">
        <v>0</v>
      </c>
      <c r="G87" s="232">
        <f>IF(ABS(PRRAS!D456-SUM(PRRAS!D850:D852))&gt;1,1,0)</f>
        <v>0</v>
      </c>
      <c r="H87" s="232">
        <f>IF(ABS(PRRAS!E456-SUM(PRRAS!E850:E852))&gt;1,1,0)</f>
        <v>0</v>
      </c>
      <c r="U87" s="233">
        <v>30099</v>
      </c>
    </row>
    <row r="88" spans="1:21" ht="15" customHeight="1">
      <c r="A88" s="164">
        <f>1+A87</f>
        <v>82</v>
      </c>
      <c r="B88" s="165" t="str">
        <f>IF(E88=1,"Pogreška",IF(F88=1,"Provjera","O.K."))</f>
        <v>O.K.</v>
      </c>
      <c r="C88" s="171" t="s">
        <v>2832</v>
      </c>
      <c r="D88" s="248"/>
      <c r="E88" s="233">
        <f>MAX(G88:L88)</f>
        <v>0</v>
      </c>
      <c r="F88" s="231">
        <v>0</v>
      </c>
      <c r="G88" s="232">
        <f>IF(ABS(PRRAS!D457-SUM(PRRAS!D853:D855))&gt;1,1,0)</f>
        <v>0</v>
      </c>
      <c r="H88" s="232">
        <f>IF(ABS(PRRAS!E457-SUM(PRRAS!E853:E855))&gt;1,1,0)</f>
        <v>0</v>
      </c>
      <c r="U88" s="233">
        <v>30103</v>
      </c>
    </row>
    <row r="89" spans="1:21" ht="15" customHeight="1">
      <c r="A89" s="164">
        <f>1+A88</f>
        <v>83</v>
      </c>
      <c r="B89" s="165" t="str">
        <f>IF(E89=1,"Pogreška",IF(F89=1,"Provjera","O.K."))</f>
        <v>O.K.</v>
      </c>
      <c r="C89" s="171" t="s">
        <v>2833</v>
      </c>
      <c r="D89" s="248"/>
      <c r="E89" s="233">
        <f>MAX(G89:L89)</f>
        <v>0</v>
      </c>
      <c r="F89" s="231">
        <v>0</v>
      </c>
      <c r="G89" s="232">
        <f>IF(PRRAS!D856&gt;PRRAS!D473,1,0)</f>
        <v>0</v>
      </c>
      <c r="H89" s="232">
        <f>IF(PRRAS!E856&gt;PRRAS!E473,1,0)</f>
        <v>0</v>
      </c>
      <c r="U89" s="233">
        <v>30111</v>
      </c>
    </row>
    <row r="90" spans="1:21" ht="15" customHeight="1">
      <c r="A90" s="164">
        <f>1+A89</f>
        <v>84</v>
      </c>
      <c r="B90" s="165" t="str">
        <f>IF(E90=1,"Pogreška",IF(F90=1,"Provjera","O.K."))</f>
        <v>O.K.</v>
      </c>
      <c r="C90" s="171" t="s">
        <v>2834</v>
      </c>
      <c r="D90" s="248"/>
      <c r="E90" s="233">
        <f>MAX(G90:L90)</f>
        <v>0</v>
      </c>
      <c r="F90" s="231">
        <v>0</v>
      </c>
      <c r="G90" s="232">
        <f>IF(PRRAS!D857&gt;PRRAS!D489,1,0)</f>
        <v>0</v>
      </c>
      <c r="H90" s="232">
        <f>IF(PRRAS!E857&gt;PRRAS!E489,1,0)</f>
        <v>0</v>
      </c>
      <c r="U90" s="233">
        <v>30120</v>
      </c>
    </row>
    <row r="91" spans="1:21" ht="15" customHeight="1">
      <c r="A91" s="164">
        <f>1+A90</f>
        <v>85</v>
      </c>
      <c r="B91" s="165" t="str">
        <f>IF(E91=1,"Pogreška",IF(F91=1,"Provjera","O.K."))</f>
        <v>O.K.</v>
      </c>
      <c r="C91" s="171" t="s">
        <v>2835</v>
      </c>
      <c r="D91" s="248"/>
      <c r="E91" s="233">
        <f>MAX(G91:L91)</f>
        <v>0</v>
      </c>
      <c r="F91" s="231">
        <v>0</v>
      </c>
      <c r="G91" s="232">
        <f>IF(PRRAS!D858&gt;PRRAS!D490,1,0)</f>
        <v>0</v>
      </c>
      <c r="H91" s="232">
        <f>IF(PRRAS!E858&gt;PRRAS!E490,1,0)</f>
        <v>0</v>
      </c>
      <c r="U91" s="233">
        <v>30138</v>
      </c>
    </row>
    <row r="92" spans="1:21" ht="15" customHeight="1">
      <c r="A92" s="164">
        <f>1+A91</f>
        <v>86</v>
      </c>
      <c r="B92" s="165" t="str">
        <f>IF(E92=1,"Pogreška",IF(F92=1,"Provjera","O.K."))</f>
        <v>O.K.</v>
      </c>
      <c r="C92" s="171" t="s">
        <v>2836</v>
      </c>
      <c r="D92" s="248"/>
      <c r="E92" s="233">
        <f>MAX(G92:L92)</f>
        <v>0</v>
      </c>
      <c r="F92" s="231">
        <v>0</v>
      </c>
      <c r="G92" s="232">
        <f>IF(PRRAS!D859&gt;PRRAS!D491,1,0)</f>
        <v>0</v>
      </c>
      <c r="H92" s="232">
        <f>IF(PRRAS!E859&gt;PRRAS!E491,1,0)</f>
        <v>0</v>
      </c>
      <c r="U92" s="233">
        <v>30339</v>
      </c>
    </row>
    <row r="93" spans="1:21" ht="15" customHeight="1">
      <c r="A93" s="164">
        <f>1+A92</f>
        <v>87</v>
      </c>
      <c r="B93" s="165" t="str">
        <f>IF(E93=1,"Pogreška",IF(F93=1,"Provjera","O.K."))</f>
        <v>O.K.</v>
      </c>
      <c r="C93" s="171" t="s">
        <v>2837</v>
      </c>
      <c r="D93" s="248"/>
      <c r="E93" s="233">
        <f>MAX(G93:L93)</f>
        <v>0</v>
      </c>
      <c r="F93" s="231">
        <v>0</v>
      </c>
      <c r="G93" s="232">
        <f>IF(PRRAS!D860&gt;PRRAS!D492,1,0)</f>
        <v>0</v>
      </c>
      <c r="H93" s="232">
        <f>IF(PRRAS!E860&gt;PRRAS!E492,1,0)</f>
        <v>0</v>
      </c>
      <c r="U93" s="233">
        <v>30371</v>
      </c>
    </row>
    <row r="94" spans="1:21" ht="15" customHeight="1">
      <c r="A94" s="164">
        <f>1+A93</f>
        <v>88</v>
      </c>
      <c r="B94" s="165" t="str">
        <f>IF(E94=1,"Pogreška",IF(F94=1,"Provjera","O.K."))</f>
        <v>O.K.</v>
      </c>
      <c r="C94" s="171" t="s">
        <v>2838</v>
      </c>
      <c r="D94" s="248"/>
      <c r="E94" s="233">
        <f>MAX(G94:L94)</f>
        <v>0</v>
      </c>
      <c r="F94" s="231">
        <v>0</v>
      </c>
      <c r="G94" s="232">
        <f>IF(SUM(PRRAS!D861:D863)&gt;PRRAS!D494,1,0)</f>
        <v>0</v>
      </c>
      <c r="H94" s="232">
        <f>IF(SUM(PRRAS!E861:E863)&gt;PRRAS!E494,1,0)</f>
        <v>0</v>
      </c>
      <c r="U94" s="233">
        <v>30402</v>
      </c>
    </row>
    <row r="95" spans="1:21" ht="15" customHeight="1">
      <c r="A95" s="164">
        <f>1+A94</f>
        <v>89</v>
      </c>
      <c r="B95" s="165" t="str">
        <f>IF(E95=1,"Pogreška",IF(F95=1,"Provjera","O.K."))</f>
        <v>O.K.</v>
      </c>
      <c r="C95" s="171" t="s">
        <v>2839</v>
      </c>
      <c r="D95" s="248"/>
      <c r="E95" s="233">
        <f>MAX(G95:L95)</f>
        <v>0</v>
      </c>
      <c r="F95" s="231">
        <v>0</v>
      </c>
      <c r="G95" s="232">
        <f>IF(PRRAS!D864&gt;PRRAS!D495,1,0)</f>
        <v>0</v>
      </c>
      <c r="H95" s="232">
        <f>IF(PRRAS!E864&gt;PRRAS!E495,1,0)</f>
        <v>0</v>
      </c>
      <c r="U95" s="233">
        <v>30451</v>
      </c>
    </row>
    <row r="96" spans="1:21" ht="15" customHeight="1">
      <c r="A96" s="164">
        <f>1+A95</f>
        <v>90</v>
      </c>
      <c r="B96" s="165" t="str">
        <f>IF(E96=1,"Pogreška",IF(F96=1,"Provjera","O.K."))</f>
        <v>O.K.</v>
      </c>
      <c r="C96" s="171" t="s">
        <v>2840</v>
      </c>
      <c r="D96" s="248"/>
      <c r="E96" s="233">
        <f>MAX(G96:L96)</f>
        <v>0</v>
      </c>
      <c r="F96" s="231">
        <v>0</v>
      </c>
      <c r="G96" s="232">
        <f>IF(SUM(PRRAS!D865:D866)&gt;PRRAS!D496,1,0)</f>
        <v>0</v>
      </c>
      <c r="H96" s="232">
        <f>IF(SUM(PRRAS!E865:E866)&gt;PRRAS!E496,1,0)</f>
        <v>0</v>
      </c>
      <c r="U96" s="233">
        <v>30525</v>
      </c>
    </row>
    <row r="97" spans="1:21" ht="15" customHeight="1">
      <c r="A97" s="164">
        <f>1+A96</f>
        <v>91</v>
      </c>
      <c r="B97" s="165" t="str">
        <f>IF(E97=1,"Pogreška",IF(F97=1,"Provjera","O.K."))</f>
        <v>O.K.</v>
      </c>
      <c r="C97" s="171" t="s">
        <v>2841</v>
      </c>
      <c r="D97" s="248"/>
      <c r="E97" s="233">
        <f>MAX(G97:L97)</f>
        <v>0</v>
      </c>
      <c r="F97" s="231">
        <v>0</v>
      </c>
      <c r="G97" s="232">
        <f>IF(PRRAS!D867&gt;PRRAS!D497,1,0)</f>
        <v>0</v>
      </c>
      <c r="H97" s="232">
        <f>IF(PRRAS!E867&gt;PRRAS!E497,1,0)</f>
        <v>0</v>
      </c>
      <c r="U97" s="233">
        <v>30630</v>
      </c>
    </row>
    <row r="98" spans="1:21" ht="15" customHeight="1">
      <c r="A98" s="164">
        <f>1+A97</f>
        <v>92</v>
      </c>
      <c r="B98" s="165" t="str">
        <f>IF(E98=1,"Pogreška",IF(F98=1,"Provjera","O.K."))</f>
        <v>O.K.</v>
      </c>
      <c r="C98" s="171" t="s">
        <v>2842</v>
      </c>
      <c r="D98" s="248"/>
      <c r="E98" s="233">
        <f t="shared" si="6" ref="E98:E163">MAX(G98:L98)</f>
        <v>0</v>
      </c>
      <c r="F98" s="231">
        <v>0</v>
      </c>
      <c r="G98" s="232">
        <f>IF(SUM(PRRAS!D868:D870)&gt;PRRAS!D499,1,0)</f>
        <v>0</v>
      </c>
      <c r="H98" s="232">
        <f>IF(SUM(PRRAS!E868:E870)&gt;PRRAS!E499,1,0)</f>
        <v>0</v>
      </c>
      <c r="U98" s="233">
        <v>30832</v>
      </c>
    </row>
    <row r="99" spans="1:21" ht="15" customHeight="1">
      <c r="A99" s="164">
        <f>1+A98</f>
        <v>93</v>
      </c>
      <c r="B99" s="165" t="str">
        <f>IF(E99=1,"Pogreška",IF(F99=1,"Provjera","O.K."))</f>
        <v>O.K.</v>
      </c>
      <c r="C99" s="171" t="s">
        <v>2843</v>
      </c>
      <c r="D99" s="248"/>
      <c r="E99" s="233">
        <f>MAX(G99:L99)</f>
        <v>0</v>
      </c>
      <c r="F99" s="231">
        <v>0</v>
      </c>
      <c r="G99" s="232">
        <f>IF(PRRAS!D871&gt;PRRAS!D500,1,0)</f>
        <v>0</v>
      </c>
      <c r="H99" s="232">
        <f>IF(PRRAS!E871&gt;PRRAS!E500,1,0)</f>
        <v>0</v>
      </c>
      <c r="U99" s="233">
        <v>30849</v>
      </c>
    </row>
    <row r="100" spans="1:21" ht="15" customHeight="1">
      <c r="A100" s="164">
        <f>1+A99</f>
        <v>94</v>
      </c>
      <c r="B100" s="165" t="str">
        <f>IF(E100=1,"Pogreška",IF(F100=1,"Provjera","O.K."))</f>
        <v>O.K.</v>
      </c>
      <c r="C100" s="171" t="s">
        <v>2844</v>
      </c>
      <c r="D100" s="248"/>
      <c r="E100" s="233">
        <f>MAX(G100:L100)</f>
        <v>0</v>
      </c>
      <c r="F100" s="231">
        <v>0</v>
      </c>
      <c r="G100" s="232">
        <f>IF(SUM(PRRAS!D872:D873)&gt;PRRAS!D501,1,0)</f>
        <v>0</v>
      </c>
      <c r="H100" s="232">
        <f>IF(SUM(PRRAS!E872:E873)&gt;PRRAS!E501,1,0)</f>
        <v>0</v>
      </c>
      <c r="U100" s="233">
        <v>30865</v>
      </c>
    </row>
    <row r="101" spans="1:21" ht="15" customHeight="1">
      <c r="A101" s="164">
        <f>1+A100</f>
        <v>95</v>
      </c>
      <c r="B101" s="165" t="str">
        <f>IF(E101=1,"Pogreška",IF(F101=1,"Provjera","O.K."))</f>
        <v>O.K.</v>
      </c>
      <c r="C101" s="171" t="s">
        <v>2845</v>
      </c>
      <c r="D101" s="248"/>
      <c r="E101" s="233">
        <f>MAX(G101:L101)</f>
        <v>0</v>
      </c>
      <c r="F101" s="231">
        <v>0</v>
      </c>
      <c r="G101" s="232">
        <f>IF(SUM(PRRAS!D874:D876)&gt;PRRAS!D502,1,0)</f>
        <v>0</v>
      </c>
      <c r="H101" s="232">
        <f>IF(SUM(PRRAS!E874:E876)&gt;PRRAS!E502,1,0)</f>
        <v>0</v>
      </c>
      <c r="U101" s="233">
        <v>30912</v>
      </c>
    </row>
    <row r="102" spans="1:21" ht="15" customHeight="1">
      <c r="A102" s="164">
        <f>1+A101</f>
        <v>96</v>
      </c>
      <c r="B102" s="165" t="str">
        <f>IF(E102=1,"Pogreška",IF(F102=1,"Provjera","O.K."))</f>
        <v>O.K.</v>
      </c>
      <c r="C102" s="171" t="s">
        <v>2846</v>
      </c>
      <c r="D102" s="248"/>
      <c r="E102" s="233">
        <f>MAX(G102:L102)</f>
        <v>0</v>
      </c>
      <c r="F102" s="231">
        <v>0</v>
      </c>
      <c r="G102" s="232">
        <f>IF(PRRAS!D877&gt;PRRAS!D503,1,0)</f>
        <v>0</v>
      </c>
      <c r="H102" s="232">
        <f>IF(PRRAS!E877&gt;PRRAS!E503,1,0)</f>
        <v>0</v>
      </c>
      <c r="U102" s="233">
        <v>30929</v>
      </c>
    </row>
    <row r="103" spans="1:21" ht="15" customHeight="1">
      <c r="A103" s="164">
        <f>1+A102</f>
        <v>97</v>
      </c>
      <c r="B103" s="165" t="str">
        <f>IF(E103=1,"Pogreška",IF(F103=1,"Provjera","O.K."))</f>
        <v>O.K.</v>
      </c>
      <c r="C103" s="171" t="s">
        <v>2847</v>
      </c>
      <c r="D103" s="248"/>
      <c r="E103" s="233">
        <f>MAX(G103:L103)</f>
        <v>0</v>
      </c>
      <c r="F103" s="231">
        <v>0</v>
      </c>
      <c r="G103" s="232">
        <f>IF(SUM(PRRAS!D878:D879)&gt;PRRAS!D504,1,0)</f>
        <v>0</v>
      </c>
      <c r="H103" s="232">
        <f>IF(SUM(PRRAS!E878:E879)&gt;PRRAS!E504,1,0)</f>
        <v>0</v>
      </c>
      <c r="U103" s="233">
        <v>30953</v>
      </c>
    </row>
    <row r="104" spans="1:21" ht="15" customHeight="1">
      <c r="A104" s="164">
        <f>1+A103</f>
        <v>98</v>
      </c>
      <c r="B104" s="165" t="str">
        <f>IF(E104=1,"Pogreška",IF(F104=1,"Provjera","O.K."))</f>
        <v>O.K.</v>
      </c>
      <c r="C104" s="171" t="s">
        <v>2848</v>
      </c>
      <c r="D104" s="248"/>
      <c r="E104" s="233">
        <f>MAX(G104:L104)</f>
        <v>0</v>
      </c>
      <c r="F104" s="231">
        <v>0</v>
      </c>
      <c r="G104" s="232">
        <f>IF(PRRAS!D880&gt;PRRAS!D506,1,0)</f>
        <v>0</v>
      </c>
      <c r="H104" s="232">
        <f>IF(PRRAS!E880&gt;PRRAS!E506,1,0)</f>
        <v>0</v>
      </c>
      <c r="U104" s="233">
        <v>31042</v>
      </c>
    </row>
    <row r="105" spans="1:21" ht="15" customHeight="1">
      <c r="A105" s="164">
        <f>1+A104</f>
        <v>99</v>
      </c>
      <c r="B105" s="165" t="str">
        <f>IF(E105=1,"Pogreška",IF(F105=1,"Provjera","O.K."))</f>
        <v>O.K.</v>
      </c>
      <c r="C105" s="171" t="s">
        <v>2849</v>
      </c>
      <c r="D105" s="248"/>
      <c r="E105" s="233">
        <f>MAX(G105:L105)</f>
        <v>0</v>
      </c>
      <c r="F105" s="231">
        <v>0</v>
      </c>
      <c r="G105" s="232">
        <f>IF(PRRAS!D881&gt;PRRAS!D507,1,0)</f>
        <v>0</v>
      </c>
      <c r="H105" s="232">
        <f>IF(PRRAS!E881&gt;PRRAS!E507,1,0)</f>
        <v>0</v>
      </c>
      <c r="U105" s="233">
        <v>31147</v>
      </c>
    </row>
    <row r="106" spans="1:21" ht="15" customHeight="1">
      <c r="A106" s="164">
        <f>1+A105</f>
        <v>100</v>
      </c>
      <c r="B106" s="165" t="str">
        <f>IF(E106=1,"Pogreška",IF(F106=1,"Provjera","O.K."))</f>
        <v>O.K.</v>
      </c>
      <c r="C106" s="171" t="s">
        <v>2850</v>
      </c>
      <c r="D106" s="248"/>
      <c r="E106" s="233">
        <f>MAX(G106:L106)</f>
        <v>0</v>
      </c>
      <c r="F106" s="231">
        <v>0</v>
      </c>
      <c r="G106" s="232">
        <f>IF(PRRAS!D882&gt;PRRAS!D508,1,0)</f>
        <v>0</v>
      </c>
      <c r="H106" s="232">
        <f>IF(PRRAS!E882&gt;PRRAS!E508,1,0)</f>
        <v>0</v>
      </c>
      <c r="U106" s="233">
        <v>31202</v>
      </c>
    </row>
    <row r="107" spans="1:21" ht="15" customHeight="1">
      <c r="A107" s="164">
        <f>1+A106</f>
        <v>101</v>
      </c>
      <c r="B107" s="165" t="str">
        <f>IF(E107=1,"Pogreška",IF(F107=1,"Provjera","O.K."))</f>
        <v>O.K.</v>
      </c>
      <c r="C107" s="171" t="s">
        <v>2851</v>
      </c>
      <c r="D107" s="248"/>
      <c r="E107" s="233">
        <f>MAX(G107:L107)</f>
        <v>0</v>
      </c>
      <c r="F107" s="231">
        <v>0</v>
      </c>
      <c r="G107" s="232">
        <f>IF(ABS(PRRAS!D511-PRRAS!D883-PRRAS!D884)&gt;1,1,0)</f>
        <v>0</v>
      </c>
      <c r="H107" s="232">
        <f>IF(ABS(PRRAS!E511-PRRAS!E883-PRRAS!E884)&gt;1,1,0)</f>
        <v>0</v>
      </c>
      <c r="U107" s="233">
        <v>31278</v>
      </c>
    </row>
    <row r="108" spans="1:21" ht="15" customHeight="1">
      <c r="A108" s="164">
        <f>1+A107</f>
        <v>102</v>
      </c>
      <c r="B108" s="165" t="str">
        <f>IF(E108=1,"Pogreška",IF(F108=1,"Provjera","O.K."))</f>
        <v>O.K.</v>
      </c>
      <c r="C108" s="171" t="s">
        <v>2852</v>
      </c>
      <c r="D108" s="248"/>
      <c r="E108" s="233">
        <f>MAX(G108:L108)</f>
        <v>0</v>
      </c>
      <c r="F108" s="231">
        <v>0</v>
      </c>
      <c r="G108" s="232">
        <f>IF(ABS(PRRAS!D512-PRRAS!D885-PRRAS!D886)&gt;1,1,0)</f>
        <v>0</v>
      </c>
      <c r="H108" s="232">
        <f>IF(ABS(PRRAS!E512-PRRAS!E885-PRRAS!E886)&gt;1,1,0)</f>
        <v>0</v>
      </c>
      <c r="U108" s="233">
        <v>31286</v>
      </c>
    </row>
    <row r="109" spans="1:21" ht="15" customHeight="1">
      <c r="A109" s="164">
        <f>1+A108</f>
        <v>103</v>
      </c>
      <c r="B109" s="165" t="str">
        <f>IF(E109=1,"Pogreška",IF(F109=1,"Provjera","O.K."))</f>
        <v>O.K.</v>
      </c>
      <c r="C109" s="171" t="s">
        <v>2853</v>
      </c>
      <c r="D109" s="248"/>
      <c r="E109" s="233">
        <f>MAX(G109:L109)</f>
        <v>0</v>
      </c>
      <c r="F109" s="231">
        <v>0</v>
      </c>
      <c r="G109" s="232">
        <f>IF(ABS(PRRAS!D513-PRRAS!D887-PRRAS!D888)&gt;1,1,0)</f>
        <v>0</v>
      </c>
      <c r="H109" s="232">
        <f>IF(ABS(PRRAS!E513-PRRAS!E887-PRRAS!E888)&gt;1,1,0)</f>
        <v>0</v>
      </c>
      <c r="U109" s="233">
        <v>31317</v>
      </c>
    </row>
    <row r="110" spans="1:21" ht="15" customHeight="1">
      <c r="A110" s="164">
        <f>1+A109</f>
        <v>104</v>
      </c>
      <c r="B110" s="165" t="str">
        <f>IF(E110=1,"Pogreška",IF(F110=1,"Provjera","O.K."))</f>
        <v>O.K.</v>
      </c>
      <c r="C110" s="171" t="s">
        <v>2854</v>
      </c>
      <c r="D110" s="248"/>
      <c r="E110" s="233">
        <f>MAX(G110:L110)</f>
        <v>0</v>
      </c>
      <c r="F110" s="231">
        <v>0</v>
      </c>
      <c r="G110" s="232">
        <f>IF(ABS(PRRAS!D514-PRRAS!D889-PRRAS!D890)&gt;1,1,0)</f>
        <v>0</v>
      </c>
      <c r="H110" s="232">
        <f>IF(ABS(PRRAS!E514-PRRAS!E889-PRRAS!E890)&gt;1,1,0)</f>
        <v>0</v>
      </c>
      <c r="U110" s="233">
        <v>31413</v>
      </c>
    </row>
    <row r="111" spans="1:21" ht="15" customHeight="1">
      <c r="A111" s="164">
        <f>1+A110</f>
        <v>105</v>
      </c>
      <c r="B111" s="165" t="str">
        <f>IF(E111=1,"Pogreška",IF(F111=1,"Provjera","O.K."))</f>
        <v>O.K.</v>
      </c>
      <c r="C111" s="171" t="s">
        <v>2855</v>
      </c>
      <c r="D111" s="248"/>
      <c r="E111" s="233">
        <f>MAX(G111:L111)</f>
        <v>0</v>
      </c>
      <c r="F111" s="231">
        <v>0</v>
      </c>
      <c r="G111" s="232">
        <f>IF(ABS(PRRAS!D515-PRRAS!D891-PRRAS!D892)&gt;1,1,0)</f>
        <v>0</v>
      </c>
      <c r="H111" s="232">
        <f>IF(ABS(PRRAS!E515-PRRAS!E891-PRRAS!E892)&gt;1,1,0)</f>
        <v>0</v>
      </c>
      <c r="U111" s="233">
        <v>31421</v>
      </c>
    </row>
    <row r="112" spans="1:21" ht="15" customHeight="1">
      <c r="A112" s="164">
        <f>1+A111</f>
        <v>106</v>
      </c>
      <c r="B112" s="165" t="str">
        <f>IF(E112=1,"Pogreška",IF(F112=1,"Provjera","O.K."))</f>
        <v>O.K.</v>
      </c>
      <c r="C112" s="171" t="s">
        <v>2856</v>
      </c>
      <c r="D112" s="248"/>
      <c r="E112" s="233">
        <f>MAX(G112:L112)</f>
        <v>0</v>
      </c>
      <c r="F112" s="231">
        <v>0</v>
      </c>
      <c r="G112" s="232">
        <f>IF(ABS(PRRAS!D516-PRRAS!D893-PRRAS!D894)&gt;1,1,0)</f>
        <v>0</v>
      </c>
      <c r="H112" s="232">
        <f>IF(ABS(PRRAS!E516-PRRAS!E893-PRRAS!E894)&gt;1,1,0)</f>
        <v>0</v>
      </c>
      <c r="U112" s="233">
        <v>31430</v>
      </c>
    </row>
    <row r="113" spans="1:21" ht="15" customHeight="1">
      <c r="A113" s="164">
        <f>1+A112</f>
        <v>107</v>
      </c>
      <c r="B113" s="165" t="str">
        <f>IF(E113=1,"Pogreška",IF(F113=1,"Provjera","O.K."))</f>
        <v>O.K.</v>
      </c>
      <c r="C113" s="171" t="s">
        <v>2857</v>
      </c>
      <c r="D113" s="248"/>
      <c r="E113" s="233">
        <f>MAX(G113:L113)</f>
        <v>0</v>
      </c>
      <c r="F113" s="231">
        <v>0</v>
      </c>
      <c r="G113" s="232">
        <f>IF(ABS(PRRAS!D517-PRRAS!D895-PRRAS!D896)&gt;1,1,0)</f>
        <v>0</v>
      </c>
      <c r="H113" s="232">
        <f>IF(ABS(PRRAS!E517-PRRAS!E895-PRRAS!E896)&gt;1,1,0)</f>
        <v>0</v>
      </c>
      <c r="U113" s="233">
        <v>31448</v>
      </c>
    </row>
    <row r="114" spans="1:21" ht="15" customHeight="1">
      <c r="A114" s="164">
        <f>1+A113</f>
        <v>108</v>
      </c>
      <c r="B114" s="165" t="str">
        <f>IF(E114=1,"Pogreška",IF(F114=1,"Provjera","O.K."))</f>
        <v>O.K.</v>
      </c>
      <c r="C114" s="171" t="s">
        <v>2858</v>
      </c>
      <c r="D114" s="248"/>
      <c r="E114" s="233">
        <f>MAX(G114:L114)</f>
        <v>0</v>
      </c>
      <c r="F114" s="231">
        <v>0</v>
      </c>
      <c r="G114" s="232">
        <f>IF(PRRAS!D897&gt;PRRAS!D529,1,0)</f>
        <v>0</v>
      </c>
      <c r="H114" s="232">
        <f>IF(PRRAS!E897&gt;PRRAS!E529,1,0)</f>
        <v>0</v>
      </c>
      <c r="U114" s="233">
        <v>31456</v>
      </c>
    </row>
    <row r="115" spans="1:21" ht="15" customHeight="1">
      <c r="A115" s="164">
        <f>1+A114</f>
        <v>109</v>
      </c>
      <c r="B115" s="165" t="str">
        <f>IF(E115=1,"Pogreška",IF(F115=1,"Provjera","O.K."))</f>
        <v>O.K.</v>
      </c>
      <c r="C115" s="171" t="s">
        <v>2859</v>
      </c>
      <c r="D115" s="248"/>
      <c r="E115" s="233">
        <f>MAX(G115:L115)</f>
        <v>0</v>
      </c>
      <c r="F115" s="231">
        <v>0</v>
      </c>
      <c r="G115" s="232">
        <f>IF(PRRAS!D898+PRRAS!D899&gt;PRRAS!D539,1,0)</f>
        <v>0</v>
      </c>
      <c r="H115" s="232">
        <f>IF(PRRAS!E898+PRRAS!E899&gt;PRRAS!E539,1,0)</f>
        <v>0</v>
      </c>
      <c r="U115" s="233">
        <v>31497</v>
      </c>
    </row>
    <row r="116" spans="1:21" ht="15" customHeight="1">
      <c r="A116" s="164">
        <f>1+A115</f>
        <v>110</v>
      </c>
      <c r="B116" s="165" t="str">
        <f>IF(E116=1,"Pogreška",IF(F116=1,"Provjera","O.K."))</f>
        <v>O.K.</v>
      </c>
      <c r="C116" s="171" t="s">
        <v>2860</v>
      </c>
      <c r="D116" s="248"/>
      <c r="E116" s="233">
        <f>MAX(G116:L116)</f>
        <v>0</v>
      </c>
      <c r="F116" s="231">
        <v>0</v>
      </c>
      <c r="G116" s="232">
        <f>IF(PRRAS!D900+PRRAS!D901&gt;PRRAS!D542,1,0)</f>
        <v>0</v>
      </c>
      <c r="H116" s="232">
        <f>IF(PRRAS!E900+PRRAS!E901&gt;PRRAS!E542,1,0)</f>
        <v>0</v>
      </c>
      <c r="U116" s="233">
        <v>31536</v>
      </c>
    </row>
    <row r="117" spans="1:21" ht="15" customHeight="1">
      <c r="A117" s="164">
        <f>1+A116</f>
        <v>111</v>
      </c>
      <c r="B117" s="165" t="str">
        <f>IF(E117=1,"Pogreška",IF(F117=1,"Provjera","O.K."))</f>
        <v>O.K.</v>
      </c>
      <c r="C117" s="171" t="s">
        <v>2861</v>
      </c>
      <c r="D117" s="248"/>
      <c r="E117" s="233">
        <f>MAX(G117:L117)</f>
        <v>0</v>
      </c>
      <c r="F117" s="231">
        <v>0</v>
      </c>
      <c r="G117" s="232">
        <f>IF(PRRAS!D902+PRRAS!D903&gt;PRRAS!D543,1,0)</f>
        <v>0</v>
      </c>
      <c r="H117" s="232">
        <f>IF(PRRAS!E902+PRRAS!E903&gt;PRRAS!E543,1,0)</f>
        <v>0</v>
      </c>
      <c r="U117" s="233">
        <v>31729</v>
      </c>
    </row>
    <row r="118" spans="1:21" ht="15" customHeight="1">
      <c r="A118" s="164">
        <f>1+A117</f>
        <v>112</v>
      </c>
      <c r="B118" s="165" t="str">
        <f>IF(E118=1,"Pogreška",IF(F118=1,"Provjera","O.K."))</f>
        <v>O.K.</v>
      </c>
      <c r="C118" s="171" t="s">
        <v>2862</v>
      </c>
      <c r="D118" s="248"/>
      <c r="E118" s="233">
        <f>MAX(G118:L118)</f>
        <v>0</v>
      </c>
      <c r="F118" s="231">
        <v>0</v>
      </c>
      <c r="G118" s="232">
        <f>IF(PRRAS!D904+PRRAS!D905&gt;PRRAS!D544,1,0)</f>
        <v>0</v>
      </c>
      <c r="H118" s="232">
        <f>IF(PRRAS!E904+PRRAS!E905&gt;PRRAS!E544,1,0)</f>
        <v>0</v>
      </c>
      <c r="U118" s="233">
        <v>31737</v>
      </c>
    </row>
    <row r="119" spans="1:21" ht="15" customHeight="1">
      <c r="A119" s="164">
        <f>1+A118</f>
        <v>113</v>
      </c>
      <c r="B119" s="165" t="str">
        <f>IF(E119=1,"Pogreška",IF(F119=1,"Provjera","O.K."))</f>
        <v>O.K.</v>
      </c>
      <c r="C119" s="171" t="s">
        <v>2863</v>
      </c>
      <c r="D119" s="248"/>
      <c r="E119" s="233">
        <f>MAX(G119:L119)</f>
        <v>0</v>
      </c>
      <c r="F119" s="231">
        <v>0</v>
      </c>
      <c r="G119" s="232">
        <f>IF(ABS(PRRAS!D545-SUM(PRRAS!D906:D908))&gt;1,1,0)</f>
        <v>0</v>
      </c>
      <c r="H119" s="232">
        <f>IF(ABS(PRRAS!E545-SUM(PRRAS!E906:E908))&gt;1,1,0)</f>
        <v>0</v>
      </c>
      <c r="U119" s="233">
        <v>31753</v>
      </c>
    </row>
    <row r="120" spans="1:21" ht="15" customHeight="1">
      <c r="A120" s="164">
        <f>1+A119</f>
        <v>114</v>
      </c>
      <c r="B120" s="165" t="str">
        <f>IF(E120=1,"Pogreška",IF(F120=1,"Provjera","O.K."))</f>
        <v>O.K.</v>
      </c>
      <c r="C120" s="171" t="s">
        <v>2864</v>
      </c>
      <c r="D120" s="248"/>
      <c r="E120" s="233">
        <f>MAX(G120:L120)</f>
        <v>0</v>
      </c>
      <c r="F120" s="231">
        <v>0</v>
      </c>
      <c r="G120" s="232">
        <f>IF(SUM(PRRAS!D909:D910)&gt;PRRAS!D547,1,0)</f>
        <v>0</v>
      </c>
      <c r="H120" s="232">
        <f>IF(SUM(PRRAS!E909:E910)&gt;PRRAS!E547,1,0)</f>
        <v>0</v>
      </c>
      <c r="U120" s="233">
        <v>31761</v>
      </c>
    </row>
    <row r="121" spans="1:21" ht="15" customHeight="1">
      <c r="A121" s="164">
        <f>1+A120</f>
        <v>115</v>
      </c>
      <c r="B121" s="165" t="str">
        <f>IF(E121=1,"Pogreška",IF(F121=1,"Provjera","O.K."))</f>
        <v>O.K.</v>
      </c>
      <c r="C121" s="171" t="s">
        <v>2865</v>
      </c>
      <c r="D121" s="248"/>
      <c r="E121" s="233">
        <f>MAX(G121:L121)</f>
        <v>0</v>
      </c>
      <c r="F121" s="231">
        <v>0</v>
      </c>
      <c r="G121" s="232">
        <f>IF(SUM(PRRAS!D911:D912)&gt;PRRAS!D548,1,0)</f>
        <v>0</v>
      </c>
      <c r="H121" s="232">
        <f>IF(SUM(PRRAS!E911:E912)&gt;PRRAS!E548,1,0)</f>
        <v>0</v>
      </c>
      <c r="U121" s="233">
        <v>31770</v>
      </c>
    </row>
    <row r="122" spans="1:21" ht="15" customHeight="1">
      <c r="A122" s="164">
        <f>1+A121</f>
        <v>116</v>
      </c>
      <c r="B122" s="165" t="str">
        <f>IF(E122=1,"Pogreška",IF(F122=1,"Provjera","O.K."))</f>
        <v>O.K.</v>
      </c>
      <c r="C122" s="171" t="s">
        <v>2866</v>
      </c>
      <c r="D122" s="248"/>
      <c r="E122" s="233">
        <f>MAX(G122:L122)</f>
        <v>0</v>
      </c>
      <c r="F122" s="231">
        <v>0</v>
      </c>
      <c r="G122" s="232">
        <f>IF(SUM(PRRAS!D913:D914)&gt;PRRAS!D549,1,0)</f>
        <v>0</v>
      </c>
      <c r="H122" s="232">
        <f>IF(SUM(PRRAS!E913:E914)&gt;PRRAS!E549,1,0)</f>
        <v>0</v>
      </c>
      <c r="U122" s="233">
        <v>31788</v>
      </c>
    </row>
    <row r="123" spans="1:21" ht="15" customHeight="1">
      <c r="A123" s="164">
        <f>1+A122</f>
        <v>117</v>
      </c>
      <c r="B123" s="165" t="str">
        <f>IF(E123=1,"Pogreška",IF(F123=1,"Provjera","O.K."))</f>
        <v>O.K.</v>
      </c>
      <c r="C123" s="171" t="s">
        <v>2867</v>
      </c>
      <c r="D123" s="248"/>
      <c r="E123" s="233">
        <f>MAX(G123:L123)</f>
        <v>0</v>
      </c>
      <c r="F123" s="231">
        <v>0</v>
      </c>
      <c r="G123" s="232">
        <f>IF(ABS(PRRAS!D554-SUM(PRRAS!D915:D917))&gt;1,1,0)</f>
        <v>0</v>
      </c>
      <c r="H123" s="232">
        <f>IF(ABS(PRRAS!E554-SUM(PRRAS!E915:E917))&gt;1,1,0)</f>
        <v>0</v>
      </c>
      <c r="U123" s="233">
        <v>31796</v>
      </c>
    </row>
    <row r="124" spans="1:21" ht="15" customHeight="1">
      <c r="A124" s="164">
        <f>1+A123</f>
        <v>118</v>
      </c>
      <c r="B124" s="165" t="str">
        <f>IF(E124=1,"Pogreška",IF(F124=1,"Provjera","O.K."))</f>
        <v>O.K.</v>
      </c>
      <c r="C124" s="171" t="s">
        <v>2868</v>
      </c>
      <c r="D124" s="248"/>
      <c r="E124" s="233">
        <f>MAX(G124:L124)</f>
        <v>0</v>
      </c>
      <c r="F124" s="231">
        <v>0</v>
      </c>
      <c r="G124" s="232">
        <f>IF(ABS(PRRAS!D555-SUM(PRRAS!D918:D920))&gt;1,1,0)</f>
        <v>0</v>
      </c>
      <c r="H124" s="232">
        <f>IF(ABS(PRRAS!E555-SUM(PRRAS!E918:E920))&gt;1,1,0)</f>
        <v>0</v>
      </c>
      <c r="U124" s="233">
        <v>31920</v>
      </c>
    </row>
    <row r="125" spans="1:21" ht="15" customHeight="1">
      <c r="A125" s="164">
        <f>1+A124</f>
        <v>119</v>
      </c>
      <c r="B125" s="165" t="str">
        <f>IF(E125=1,"Pogreška",IF(F125=1,"Provjera","O.K."))</f>
        <v>O.K.</v>
      </c>
      <c r="C125" s="171" t="s">
        <v>2869</v>
      </c>
      <c r="D125" s="248"/>
      <c r="E125" s="233">
        <f>MAX(G125:L125)</f>
        <v>0</v>
      </c>
      <c r="F125" s="231">
        <v>0</v>
      </c>
      <c r="G125" s="232">
        <f>IF(ABS(PRRAS!D559-SUM(PRRAS!D921:D922))&gt;1,1,0)</f>
        <v>0</v>
      </c>
      <c r="H125" s="232">
        <f>IF(ABS(PRRAS!E559-SUM(PRRAS!E921:E922))&gt;1,1,0)</f>
        <v>0</v>
      </c>
      <c r="U125" s="233">
        <v>31995</v>
      </c>
    </row>
    <row r="126" spans="1:21" ht="15" customHeight="1">
      <c r="A126" s="164">
        <f>1+A125</f>
        <v>120</v>
      </c>
      <c r="B126" s="165" t="str">
        <f>IF(E126=1,"Pogreška",IF(F126=1,"Provjera","O.K."))</f>
        <v>O.K.</v>
      </c>
      <c r="C126" s="171" t="s">
        <v>2870</v>
      </c>
      <c r="D126" s="248"/>
      <c r="E126" s="233">
        <f>MAX(G126:L126)</f>
        <v>0</v>
      </c>
      <c r="F126" s="231">
        <v>0</v>
      </c>
      <c r="G126" s="232">
        <f>IF(ABS(PRRAS!D560-SUM(PRRAS!D923:D925))&gt;1,1,0)</f>
        <v>0</v>
      </c>
      <c r="H126" s="232">
        <f>IF(ABS(PRRAS!E560-SUM(PRRAS!E923:E925))&gt;1,1,0)</f>
        <v>0</v>
      </c>
      <c r="U126" s="233">
        <v>32002</v>
      </c>
    </row>
    <row r="127" spans="1:21" ht="15" customHeight="1">
      <c r="A127" s="164">
        <f>1+A126</f>
        <v>121</v>
      </c>
      <c r="B127" s="165" t="str">
        <f>IF(E127=1,"Pogreška",IF(F127=1,"Provjera","O.K."))</f>
        <v>O.K.</v>
      </c>
      <c r="C127" s="171" t="s">
        <v>2871</v>
      </c>
      <c r="D127" s="248"/>
      <c r="E127" s="233">
        <f>MAX(G127:L127)</f>
        <v>0</v>
      </c>
      <c r="F127" s="231">
        <v>0</v>
      </c>
      <c r="G127" s="232">
        <f>IF(ABS(PRRAS!D561-SUM(PRRAS!D926:D928))&gt;1,1,0)</f>
        <v>0</v>
      </c>
      <c r="H127" s="232">
        <f>IF(ABS(PRRAS!E561-SUM(PRRAS!E926:E928))&gt;1,1,0)</f>
        <v>0</v>
      </c>
      <c r="U127" s="233">
        <v>32133</v>
      </c>
    </row>
    <row r="128" spans="1:21" ht="15" customHeight="1">
      <c r="A128" s="164">
        <f>1+A127</f>
        <v>122</v>
      </c>
      <c r="B128" s="165" t="str">
        <f>IF(E128=1,"Pogreška",IF(F128=1,"Provjera","O.K."))</f>
        <v>O.K.</v>
      </c>
      <c r="C128" s="171" t="s">
        <v>2872</v>
      </c>
      <c r="D128" s="248"/>
      <c r="E128" s="233">
        <f>MAX(G128:L128)</f>
        <v>0</v>
      </c>
      <c r="F128" s="231">
        <v>0</v>
      </c>
      <c r="G128" s="232">
        <f>IF(ABS(PRRAS!D562-SUM(PRRAS!D929:D931))&gt;1,1,0)</f>
        <v>0</v>
      </c>
      <c r="H128" s="232">
        <f>IF(ABS(PRRAS!E562-SUM(PRRAS!E929:E931))&gt;1,1,0)</f>
        <v>0</v>
      </c>
      <c r="U128" s="233">
        <v>32168</v>
      </c>
    </row>
    <row r="129" spans="1:21" ht="15" customHeight="1">
      <c r="A129" s="164">
        <f>1+A128</f>
        <v>123</v>
      </c>
      <c r="B129" s="165" t="str">
        <f>IF(E129=1,"Pogreška",IF(F129=1,"Provjera","O.K."))</f>
        <v>O.K.</v>
      </c>
      <c r="C129" s="171" t="s">
        <v>2873</v>
      </c>
      <c r="D129" s="248"/>
      <c r="E129" s="233">
        <f>MAX(G129:L129)</f>
        <v>0</v>
      </c>
      <c r="F129" s="231">
        <v>0</v>
      </c>
      <c r="G129" s="232">
        <f>IF(ABS(PRRAS!D563-SUM(PRRAS!D932:D934))&gt;1,1,0)</f>
        <v>0</v>
      </c>
      <c r="H129" s="232">
        <f>IF(ABS(PRRAS!E563-SUM(PRRAS!E932:E934))&gt;1,1,0)</f>
        <v>0</v>
      </c>
      <c r="U129" s="233">
        <v>32176</v>
      </c>
    </row>
    <row r="130" spans="1:21" ht="15" customHeight="1">
      <c r="A130" s="164">
        <f>1+A129</f>
        <v>124</v>
      </c>
      <c r="B130" s="165" t="str">
        <f>IF(E130=1,"Pogreška",IF(F130=1,"Provjera","O.K."))</f>
        <v>O.K.</v>
      </c>
      <c r="C130" s="171" t="s">
        <v>2874</v>
      </c>
      <c r="D130" s="248"/>
      <c r="E130" s="233">
        <f>MAX(G130:L130)</f>
        <v>0</v>
      </c>
      <c r="F130" s="231">
        <v>0</v>
      </c>
      <c r="G130" s="232">
        <f>IF(ABS(PRRAS!D564-SUM(PRRAS!D935:D937))&gt;1,1,0)</f>
        <v>0</v>
      </c>
      <c r="H130" s="232">
        <f>IF(ABS(PRRAS!E564-SUM(PRRAS!E935:E937))&gt;1,1,0)</f>
        <v>0</v>
      </c>
      <c r="U130" s="233">
        <v>32184</v>
      </c>
    </row>
    <row r="131" spans="1:21" ht="15" customHeight="1">
      <c r="A131" s="164">
        <f>1+A130</f>
        <v>125</v>
      </c>
      <c r="B131" s="165" t="str">
        <f>IF(E131=1,"Pogreška",IF(F131=1,"Provjera","O.K."))</f>
        <v>O.K.</v>
      </c>
      <c r="C131" s="171" t="s">
        <v>2875</v>
      </c>
      <c r="D131" s="248"/>
      <c r="E131" s="233">
        <f>MAX(G131:L131)</f>
        <v>0</v>
      </c>
      <c r="F131" s="231">
        <v>0</v>
      </c>
      <c r="G131" s="232">
        <f>IF(ABS(PRRAS!D565-SUM(PRRAS!D938:D940))&gt;1,1,0)</f>
        <v>0</v>
      </c>
      <c r="H131" s="232">
        <f>IF(ABS(PRRAS!E565-SUM(PRRAS!E938:E940))&gt;1,1,0)</f>
        <v>0</v>
      </c>
      <c r="U131" s="233">
        <v>32221</v>
      </c>
    </row>
    <row r="132" spans="1:21" ht="15" customHeight="1">
      <c r="A132" s="164">
        <f>1+A131</f>
        <v>126</v>
      </c>
      <c r="B132" s="165" t="str">
        <f>IF(E132=1,"Pogreška",IF(F132=1,"Provjera","O.K."))</f>
        <v>O.K.</v>
      </c>
      <c r="C132" s="171" t="s">
        <v>2876</v>
      </c>
      <c r="D132" s="248"/>
      <c r="E132" s="233">
        <f>MAX(G132:L132)</f>
        <v>0</v>
      </c>
      <c r="F132" s="231">
        <v>0</v>
      </c>
      <c r="G132" s="232">
        <f>IF(PRRAS!D941&gt;PRRAS!D598,1,0)</f>
        <v>0</v>
      </c>
      <c r="H132" s="232">
        <f>IF(PRRAS!E941&gt;PRRAS!E598,1,0)</f>
        <v>0</v>
      </c>
      <c r="U132" s="233">
        <v>32272</v>
      </c>
    </row>
    <row r="133" spans="1:21" ht="15" customHeight="1">
      <c r="A133" s="164">
        <f>1+A132</f>
        <v>127</v>
      </c>
      <c r="B133" s="165" t="str">
        <f>IF(E133=1,"Pogreška",IF(F133=1,"Provjera","O.K."))</f>
        <v>O.K.</v>
      </c>
      <c r="C133" s="171" t="s">
        <v>2877</v>
      </c>
      <c r="D133" s="248"/>
      <c r="E133" s="233">
        <f>MAX(G133:L133)</f>
        <v>0</v>
      </c>
      <c r="F133" s="231">
        <v>0</v>
      </c>
      <c r="G133" s="232">
        <f>IF(PRRAS!D942&gt;PRRAS!D599,1,0)</f>
        <v>0</v>
      </c>
      <c r="H133" s="232">
        <f>IF(PRRAS!E942&gt;PRRAS!E599,1,0)</f>
        <v>0</v>
      </c>
      <c r="U133" s="233">
        <v>32490</v>
      </c>
    </row>
    <row r="134" spans="1:21" ht="15" customHeight="1">
      <c r="A134" s="164">
        <f>1+A133</f>
        <v>128</v>
      </c>
      <c r="B134" s="165" t="str">
        <f>IF(E134=1,"Pogreška",IF(F134=1,"Provjera","O.K."))</f>
        <v>O.K.</v>
      </c>
      <c r="C134" s="171" t="s">
        <v>2878</v>
      </c>
      <c r="D134" s="248"/>
      <c r="E134" s="233">
        <f>MAX(G134:L134)</f>
        <v>0</v>
      </c>
      <c r="F134" s="231">
        <v>0</v>
      </c>
      <c r="G134" s="232">
        <f>IF(PRRAS!D943&gt;PRRAS!D600,1,0)</f>
        <v>0</v>
      </c>
      <c r="H134" s="232">
        <f>IF(PRRAS!E943&gt;PRRAS!E600,1,0)</f>
        <v>0</v>
      </c>
      <c r="U134" s="233">
        <v>32504</v>
      </c>
    </row>
    <row r="135" spans="1:21" ht="15" customHeight="1">
      <c r="A135" s="164">
        <f>1+A134</f>
        <v>129</v>
      </c>
      <c r="B135" s="165" t="str">
        <f>IF(E135=1,"Pogreška",IF(F135=1,"Provjera","O.K."))</f>
        <v>O.K.</v>
      </c>
      <c r="C135" s="171" t="s">
        <v>2879</v>
      </c>
      <c r="D135" s="248"/>
      <c r="E135" s="233">
        <f>MAX(G135:L135)</f>
        <v>0</v>
      </c>
      <c r="F135" s="231">
        <v>0</v>
      </c>
      <c r="G135" s="232">
        <f>IF(PRRAS!D944&gt;PRRAS!D601,1,0)</f>
        <v>0</v>
      </c>
      <c r="H135" s="232">
        <f>IF(PRRAS!E944&gt;PRRAS!E601,1,0)</f>
        <v>0</v>
      </c>
      <c r="U135" s="233">
        <v>32529</v>
      </c>
    </row>
    <row r="136" spans="1:21" ht="15" customHeight="1">
      <c r="A136" s="164">
        <f>1+A135</f>
        <v>130</v>
      </c>
      <c r="B136" s="165" t="str">
        <f>IF(E136=1,"Pogreška",IF(F136=1,"Provjera","O.K."))</f>
        <v>O.K.</v>
      </c>
      <c r="C136" s="171" t="s">
        <v>2880</v>
      </c>
      <c r="D136" s="248"/>
      <c r="E136" s="233">
        <f>MAX(G136:L136)</f>
        <v>0</v>
      </c>
      <c r="F136" s="231">
        <v>0</v>
      </c>
      <c r="G136" s="232">
        <f>IF(SUM(PRRAS!D945:D947)&gt;PRRAS!D603,1,0)</f>
        <v>0</v>
      </c>
      <c r="H136" s="232">
        <f>IF(SUM(PRRAS!E945:E947)&gt;PRRAS!E603,1,0)</f>
        <v>0</v>
      </c>
      <c r="U136" s="233">
        <v>32553</v>
      </c>
    </row>
    <row r="137" spans="1:21" ht="15" customHeight="1">
      <c r="A137" s="164">
        <f>1+A136</f>
        <v>131</v>
      </c>
      <c r="B137" s="165" t="str">
        <f t="shared" si="7" ref="B137:B202">IF(E137=1,"Pogreška",IF(F137=1,"Provjera","O.K."))</f>
        <v>O.K.</v>
      </c>
      <c r="C137" s="171" t="s">
        <v>2881</v>
      </c>
      <c r="D137" s="248"/>
      <c r="E137" s="233">
        <f>MAX(G137:L137)</f>
        <v>0</v>
      </c>
      <c r="F137" s="231">
        <v>0</v>
      </c>
      <c r="G137" s="232">
        <f>IF(PRRAS!D948&gt;PRRAS!D604,1,0)</f>
        <v>0</v>
      </c>
      <c r="H137" s="232">
        <f>IF(PRRAS!E948&gt;PRRAS!E604,1,0)</f>
        <v>0</v>
      </c>
      <c r="U137" s="233">
        <v>32615</v>
      </c>
    </row>
    <row r="138" spans="1:21" ht="15" customHeight="1">
      <c r="A138" s="164">
        <f>1+A137</f>
        <v>132</v>
      </c>
      <c r="B138" s="165" t="str">
        <f>IF(E138=1,"Pogreška",IF(F138=1,"Provjera","O.K."))</f>
        <v>O.K.</v>
      </c>
      <c r="C138" s="171" t="s">
        <v>2882</v>
      </c>
      <c r="D138" s="248"/>
      <c r="E138" s="233">
        <f>MAX(G138:L138)</f>
        <v>0</v>
      </c>
      <c r="F138" s="231">
        <v>0</v>
      </c>
      <c r="G138" s="232">
        <f>IF(PRRAS!D949+PRRAS!D950&gt;PRRAS!D605,1,0)</f>
        <v>0</v>
      </c>
      <c r="H138" s="232">
        <f>IF(PRRAS!E949+PRRAS!E950&gt;PRRAS!E605,1,0)</f>
        <v>0</v>
      </c>
      <c r="U138" s="233">
        <v>32867</v>
      </c>
    </row>
    <row r="139" spans="1:21" ht="15" customHeight="1">
      <c r="A139" s="164">
        <f>1+A138</f>
        <v>133</v>
      </c>
      <c r="B139" s="165" t="str">
        <f>IF(E139=1,"Pogreška",IF(F139=1,"Provjera","O.K."))</f>
        <v>O.K.</v>
      </c>
      <c r="C139" s="171" t="s">
        <v>2883</v>
      </c>
      <c r="D139" s="248"/>
      <c r="E139" s="233">
        <f>MAX(G139:L139)</f>
        <v>0</v>
      </c>
      <c r="F139" s="231">
        <v>0</v>
      </c>
      <c r="G139" s="232">
        <f>IF(PRRAS!D951&gt;PRRAS!D606,1,0)</f>
        <v>0</v>
      </c>
      <c r="H139" s="232">
        <f>IF(PRRAS!E951&gt;PRRAS!E606,1,0)</f>
        <v>0</v>
      </c>
      <c r="U139" s="233">
        <v>32875</v>
      </c>
    </row>
    <row r="140" spans="1:21" ht="15" customHeight="1">
      <c r="A140" s="164">
        <f>1+A139</f>
        <v>134</v>
      </c>
      <c r="B140" s="165" t="str">
        <f>IF(E140=1,"Pogreška",IF(F140=1,"Provjera","O.K."))</f>
        <v>O.K.</v>
      </c>
      <c r="C140" s="171" t="s">
        <v>2884</v>
      </c>
      <c r="D140" s="248"/>
      <c r="E140" s="233">
        <f>MAX(G140:L140)</f>
        <v>0</v>
      </c>
      <c r="F140" s="231">
        <v>0</v>
      </c>
      <c r="G140" s="232">
        <f>IF(SUM(PRRAS!D952:D954)&gt;PRRAS!D609,1,0)</f>
        <v>0</v>
      </c>
      <c r="H140" s="232">
        <f>IF(SUM(PRRAS!E952:E954)&gt;PRRAS!E609,1,0)</f>
        <v>0</v>
      </c>
      <c r="U140" s="233">
        <v>32980</v>
      </c>
    </row>
    <row r="141" spans="1:21" ht="15" customHeight="1">
      <c r="A141" s="164">
        <f>1+A140</f>
        <v>135</v>
      </c>
      <c r="B141" s="165" t="str">
        <f>IF(E141=1,"Pogreška",IF(F141=1,"Provjera","O.K."))</f>
        <v>O.K.</v>
      </c>
      <c r="C141" s="171" t="s">
        <v>2885</v>
      </c>
      <c r="D141" s="248"/>
      <c r="E141" s="233">
        <f>MAX(G141:L141)</f>
        <v>0</v>
      </c>
      <c r="F141" s="231">
        <v>0</v>
      </c>
      <c r="G141" s="232">
        <f>IF(PRRAS!D955&gt;PRRAS!D610,1,0)</f>
        <v>0</v>
      </c>
      <c r="H141" s="232">
        <f>IF(PRRAS!E955&gt;PRRAS!E610,1,0)</f>
        <v>0</v>
      </c>
      <c r="U141" s="233">
        <v>32998</v>
      </c>
    </row>
    <row r="142" spans="1:21" ht="15" customHeight="1">
      <c r="A142" s="164">
        <f>1+A141</f>
        <v>136</v>
      </c>
      <c r="B142" s="165" t="str">
        <f>IF(E142=1,"Pogreška",IF(F142=1,"Provjera","O.K."))</f>
        <v>O.K.</v>
      </c>
      <c r="C142" s="171" t="s">
        <v>2886</v>
      </c>
      <c r="D142" s="248"/>
      <c r="E142" s="233">
        <f>MAX(G142:L142)</f>
        <v>0</v>
      </c>
      <c r="F142" s="231">
        <v>0</v>
      </c>
      <c r="G142" s="232">
        <f>IF(SUM(PRRAS!D956:D957)&gt;PRRAS!D611,1,0)</f>
        <v>0</v>
      </c>
      <c r="H142" s="232">
        <f>IF(SUM(PRRAS!E956:E957)&gt;PRRAS!E611,1,0)</f>
        <v>0</v>
      </c>
      <c r="U142" s="233">
        <v>33005</v>
      </c>
    </row>
    <row r="143" spans="1:21" ht="15" customHeight="1">
      <c r="A143" s="164">
        <f>1+A142</f>
        <v>137</v>
      </c>
      <c r="B143" s="165" t="str">
        <f>IF(E143=1,"Pogreška",IF(F143=1,"Provjera","O.K."))</f>
        <v>O.K.</v>
      </c>
      <c r="C143" s="171" t="s">
        <v>2887</v>
      </c>
      <c r="D143" s="248"/>
      <c r="E143" s="233">
        <f>MAX(G143:L143)</f>
        <v>0</v>
      </c>
      <c r="F143" s="231">
        <v>0</v>
      </c>
      <c r="G143" s="232">
        <f>IF(SUM(PRRAS!D958:D960)&gt;PRRAS!D612,1,0)</f>
        <v>0</v>
      </c>
      <c r="H143" s="232">
        <f>IF(SUM(PRRAS!E958:E960)&gt;PRRAS!E612,1,0)</f>
        <v>0</v>
      </c>
      <c r="U143" s="233">
        <v>33013</v>
      </c>
    </row>
    <row r="144" spans="1:21" ht="15" customHeight="1">
      <c r="A144" s="164">
        <f>1+A143</f>
        <v>138</v>
      </c>
      <c r="B144" s="165" t="str">
        <f>IF(E144=1,"Pogreška",IF(F144=1,"Provjera","O.K."))</f>
        <v>O.K.</v>
      </c>
      <c r="C144" s="171" t="s">
        <v>2888</v>
      </c>
      <c r="D144" s="248"/>
      <c r="E144" s="233">
        <f>MAX(G144:L144)</f>
        <v>0</v>
      </c>
      <c r="F144" s="231">
        <v>0</v>
      </c>
      <c r="G144" s="232">
        <f>IF(PRRAS!D961&gt;PRRAS!D613,1,0)</f>
        <v>0</v>
      </c>
      <c r="H144" s="232">
        <f>IF(PRRAS!E961&gt;PRRAS!E613,1,0)</f>
        <v>0</v>
      </c>
      <c r="U144" s="233">
        <v>33021</v>
      </c>
    </row>
    <row r="145" spans="1:21" ht="15" customHeight="1">
      <c r="A145" s="164">
        <f>1+A144</f>
        <v>139</v>
      </c>
      <c r="B145" s="165" t="str">
        <f>IF(E145=1,"Pogreška",IF(F145=1,"Provjera","O.K."))</f>
        <v>O.K.</v>
      </c>
      <c r="C145" s="171" t="s">
        <v>2889</v>
      </c>
      <c r="D145" s="248"/>
      <c r="E145" s="233">
        <f>MAX(G145:L145)</f>
        <v>0</v>
      </c>
      <c r="F145" s="231">
        <v>0</v>
      </c>
      <c r="G145" s="232">
        <f>IF(SUM(PRRAS!D962:D963)&gt;PRRAS!D614,1,0)</f>
        <v>0</v>
      </c>
      <c r="H145" s="232">
        <f>IF(SUM(PRRAS!E962:E963)&gt;PRRAS!E614,1,0)</f>
        <v>0</v>
      </c>
      <c r="U145" s="233">
        <v>33030</v>
      </c>
    </row>
    <row r="146" spans="1:21" ht="15" customHeight="1">
      <c r="A146" s="164">
        <f>1+A145</f>
        <v>140</v>
      </c>
      <c r="B146" s="165" t="str">
        <f>IF(E146=1,"Pogreška",IF(F146=1,"Provjera","O.K."))</f>
        <v>O.K.</v>
      </c>
      <c r="C146" s="171" t="s">
        <v>2890</v>
      </c>
      <c r="D146" s="248"/>
      <c r="E146" s="233">
        <f>MAX(G146:L146)</f>
        <v>0</v>
      </c>
      <c r="F146" s="231">
        <v>0</v>
      </c>
      <c r="G146" s="232">
        <f>IF(PRRAS!D964&gt;PRRAS!D616,1,0)</f>
        <v>0</v>
      </c>
      <c r="H146" s="232">
        <f>IF(PRRAS!E964&gt;PRRAS!E616,1,0)</f>
        <v>0</v>
      </c>
      <c r="U146" s="233">
        <v>33048</v>
      </c>
    </row>
    <row r="147" spans="1:21" ht="15" customHeight="1">
      <c r="A147" s="164">
        <f>1+A146</f>
        <v>141</v>
      </c>
      <c r="B147" s="165" t="str">
        <f>IF(E147=1,"Pogreška",IF(F147=1,"Provjera","O.K."))</f>
        <v>O.K.</v>
      </c>
      <c r="C147" s="172" t="s">
        <v>2891</v>
      </c>
      <c r="D147" s="248"/>
      <c r="E147" s="233">
        <f>MAX(G147:L147)</f>
        <v>0</v>
      </c>
      <c r="F147" s="231">
        <v>0</v>
      </c>
      <c r="G147" s="232">
        <f>IF(PRRAS!D965&gt;PRRAS!D617,1,0)</f>
        <v>0</v>
      </c>
      <c r="H147" s="232">
        <f>IF(PRRAS!E965&gt;PRRAS!E617,1,0)</f>
        <v>0</v>
      </c>
      <c r="U147" s="233">
        <v>33097</v>
      </c>
    </row>
    <row r="148" spans="1:21" ht="15" customHeight="1">
      <c r="A148" s="164">
        <f>1+A147</f>
        <v>142</v>
      </c>
      <c r="B148" s="165" t="str">
        <f>IF(E148=1,"Pogreška",IF(F148=1,"Provjera","O.K."))</f>
        <v>O.K.</v>
      </c>
      <c r="C148" s="171" t="s">
        <v>2892</v>
      </c>
      <c r="D148" s="248"/>
      <c r="E148" s="233">
        <f>MAX(G148:L148)</f>
        <v>0</v>
      </c>
      <c r="F148" s="231">
        <v>0</v>
      </c>
      <c r="G148" s="232">
        <f>IF(PRRAS!D966&gt;PRRAS!D618,1,0)</f>
        <v>0</v>
      </c>
      <c r="H148" s="232">
        <f>IF(PRRAS!E966&gt;PRRAS!E618,1,0)</f>
        <v>0</v>
      </c>
      <c r="I148" s="249"/>
      <c r="J148" s="249"/>
      <c r="U148" s="233">
        <v>33101</v>
      </c>
    </row>
    <row r="149" spans="1:21" ht="15" customHeight="1">
      <c r="A149" s="164">
        <f>1+A148</f>
        <v>143</v>
      </c>
      <c r="B149" s="165" t="str">
        <f>IF(E149=1,"Pogreška",IF(F149=1,"Provjera","O.K."))</f>
        <v>O.K.</v>
      </c>
      <c r="C149" s="171" t="s">
        <v>2893</v>
      </c>
      <c r="D149" s="248"/>
      <c r="E149" s="233">
        <f>MAX(G149:L149)</f>
        <v>0</v>
      </c>
      <c r="F149" s="231">
        <v>0</v>
      </c>
      <c r="G149" s="232">
        <f>IF(ABS(PRRAS!D621-SUM(PRRAS!D967:D968))&gt;1,1,0)</f>
        <v>0</v>
      </c>
      <c r="H149" s="232">
        <f>IF(ABS(PRRAS!E621-SUM(PRRAS!E967:E968))&gt;1,1,0)</f>
        <v>0</v>
      </c>
      <c r="I149" s="249"/>
      <c r="J149" s="249"/>
      <c r="U149" s="233">
        <v>33169</v>
      </c>
    </row>
    <row r="150" spans="1:21" ht="15" customHeight="1">
      <c r="A150" s="164">
        <f t="shared" si="8" ref="A150:A156">1+A149</f>
        <v>144</v>
      </c>
      <c r="B150" s="165" t="str">
        <f>IF(E150=1,"Pogreška",IF(F150=1,"Provjera","O.K."))</f>
        <v>O.K.</v>
      </c>
      <c r="C150" s="171" t="s">
        <v>2894</v>
      </c>
      <c r="D150" s="248"/>
      <c r="E150" s="233">
        <f>MAX(G150:L150)</f>
        <v>0</v>
      </c>
      <c r="F150" s="231">
        <v>0</v>
      </c>
      <c r="G150" s="232">
        <f>IF(ABS(PRRAS!D622-SUM(PRRAS!D969:D970))&gt;1,1,0)</f>
        <v>0</v>
      </c>
      <c r="H150" s="232">
        <f>IF(ABS(PRRAS!E622-SUM(PRRAS!E969:E970))&gt;1,1,0)</f>
        <v>0</v>
      </c>
      <c r="U150" s="233">
        <v>33193</v>
      </c>
    </row>
    <row r="151" spans="1:21" ht="15" customHeight="1">
      <c r="A151" s="164">
        <f>1+A150</f>
        <v>145</v>
      </c>
      <c r="B151" s="165" t="str">
        <f>IF(E151=1,"Pogreška",IF(F151=1,"Provjera","O.K."))</f>
        <v>O.K.</v>
      </c>
      <c r="C151" s="171" t="s">
        <v>2895</v>
      </c>
      <c r="D151" s="248"/>
      <c r="E151" s="233">
        <f>MAX(G151:L151)</f>
        <v>0</v>
      </c>
      <c r="F151" s="231">
        <v>0</v>
      </c>
      <c r="G151" s="232">
        <f>IF(ABS(PRRAS!D623-SUM(PRRAS!D971:D972))&gt;1,1,0)</f>
        <v>0</v>
      </c>
      <c r="H151" s="232">
        <f>IF(ABS(PRRAS!E623-SUM(PRRAS!E971:E972))&gt;1,1,0)</f>
        <v>0</v>
      </c>
      <c r="I151" s="249"/>
      <c r="J151" s="249"/>
      <c r="U151" s="233">
        <v>33312</v>
      </c>
    </row>
    <row r="152" spans="1:21" ht="15" customHeight="1">
      <c r="A152" s="164">
        <f>1+A151</f>
        <v>146</v>
      </c>
      <c r="B152" s="165" t="str">
        <f>IF(E152=1,"Pogreška",IF(F152=1,"Provjera","O.K."))</f>
        <v>O.K.</v>
      </c>
      <c r="C152" s="171" t="s">
        <v>2896</v>
      </c>
      <c r="D152" s="248"/>
      <c r="E152" s="233">
        <f>MAX(G152:L152)</f>
        <v>0</v>
      </c>
      <c r="F152" s="231">
        <v>0</v>
      </c>
      <c r="G152" s="232">
        <f>IF(ABS(PRRAS!D624-SUM(PRRAS!D973:D974))&gt;1,1,0)</f>
        <v>0</v>
      </c>
      <c r="H152" s="232">
        <f>IF(ABS(PRRAS!E624-SUM(PRRAS!E973:E974))&gt;1,1,0)</f>
        <v>0</v>
      </c>
      <c r="I152" s="249"/>
      <c r="J152" s="249"/>
      <c r="U152" s="233">
        <v>33329</v>
      </c>
    </row>
    <row r="153" spans="1:21" ht="15" customHeight="1">
      <c r="A153" s="164">
        <f>1+A152</f>
        <v>147</v>
      </c>
      <c r="B153" s="165" t="str">
        <f>IF(E153=1,"Pogreška",IF(F153=1,"Provjera","O.K."))</f>
        <v>O.K.</v>
      </c>
      <c r="C153" s="171" t="s">
        <v>2897</v>
      </c>
      <c r="D153" s="248"/>
      <c r="E153" s="233">
        <f>MAX(G153:L153)</f>
        <v>0</v>
      </c>
      <c r="F153" s="231">
        <v>0</v>
      </c>
      <c r="G153" s="232">
        <f>IF(ABS(PRRAS!D625-SUM(PRRAS!D975:D976))&gt;1,1,0)</f>
        <v>0</v>
      </c>
      <c r="H153" s="232">
        <f>IF(ABS(PRRAS!E625-SUM(PRRAS!E975:E976))&gt;1,1,0)</f>
        <v>0</v>
      </c>
      <c r="U153" s="233">
        <v>33337</v>
      </c>
    </row>
    <row r="154" spans="1:21" ht="15" customHeight="1">
      <c r="A154" s="164">
        <f>1+A153</f>
        <v>148</v>
      </c>
      <c r="B154" s="165" t="str">
        <f>IF(E154=1,"Pogreška",IF(F154=1,"Provjera","O.K."))</f>
        <v>O.K.</v>
      </c>
      <c r="C154" s="171" t="s">
        <v>2898</v>
      </c>
      <c r="D154" s="248"/>
      <c r="E154" s="233">
        <f>MAX(G154:L154)</f>
        <v>0</v>
      </c>
      <c r="F154" s="231">
        <v>0</v>
      </c>
      <c r="G154" s="232">
        <f>IF(ABS(PRRAS!D626-SUM(PRRAS!D977:D978))&gt;1,1,0)</f>
        <v>0</v>
      </c>
      <c r="H154" s="232">
        <f>IF(ABS(PRRAS!E626-SUM(PRRAS!E977:E978))&gt;1,1,0)</f>
        <v>0</v>
      </c>
      <c r="I154" s="249"/>
      <c r="J154" s="249"/>
      <c r="U154" s="233">
        <v>33361</v>
      </c>
    </row>
    <row r="155" spans="1:21" ht="15" customHeight="1">
      <c r="A155" s="164">
        <f>1+A154</f>
        <v>149</v>
      </c>
      <c r="B155" s="165" t="str">
        <f>IF(E155=1,"Pogreška",IF(F155=1,"Provjera","O.K."))</f>
        <v>O.K.</v>
      </c>
      <c r="C155" s="171" t="s">
        <v>2899</v>
      </c>
      <c r="D155" s="248"/>
      <c r="E155" s="233">
        <f>MAX(G155:L155)</f>
        <v>0</v>
      </c>
      <c r="F155" s="231">
        <v>0</v>
      </c>
      <c r="G155" s="232">
        <f>IF(ABS(PRRAS!D627-SUM(PRRAS!D979:D980))&gt;1,1,0)</f>
        <v>0</v>
      </c>
      <c r="H155" s="232">
        <f>IF(ABS(PRRAS!E627-SUM(PRRAS!E979:E980))&gt;1,1,0)</f>
        <v>0</v>
      </c>
      <c r="I155" s="249"/>
      <c r="J155" s="249"/>
      <c r="U155" s="233">
        <v>33370</v>
      </c>
    </row>
    <row r="156" spans="1:21" ht="15" customHeight="1">
      <c r="A156" s="164">
        <f>1+A155</f>
        <v>150</v>
      </c>
      <c r="B156" s="165" t="str">
        <f>IF(E156=1,"Pogreška",IF(F156=1,"Provjera","O.K."))</f>
        <v>O.K.</v>
      </c>
      <c r="C156" s="171" t="s">
        <v>2900</v>
      </c>
      <c r="D156" s="248"/>
      <c r="E156" s="233">
        <f>MAX(G156:L156)</f>
        <v>0</v>
      </c>
      <c r="F156" s="231">
        <v>0</v>
      </c>
      <c r="G156" s="232">
        <f>IF(PRRAS!D981&gt;PRRAS!D636,1,0)</f>
        <v>0</v>
      </c>
      <c r="H156" s="232">
        <f>IF(PRRAS!E981&gt;PRRAS!E636,1,0)</f>
        <v>0</v>
      </c>
      <c r="U156" s="233">
        <v>33407</v>
      </c>
    </row>
    <row r="157" spans="1:21" ht="30" customHeight="1">
      <c r="A157" s="164">
        <f t="shared" si="9" ref="A157:A178">1+A156</f>
        <v>151</v>
      </c>
      <c r="B157" s="165" t="str">
        <f>IF(E157=1,"Pogreška",IF(F157=1,"Provjera","O.K."))</f>
        <v>O.K.</v>
      </c>
      <c r="C157" s="171" t="s">
        <v>2901</v>
      </c>
      <c r="D157" s="248"/>
      <c r="E157" s="233">
        <f>MAX(G157:L157)</f>
        <v>0</v>
      </c>
      <c r="F157" s="231">
        <v>0</v>
      </c>
      <c r="G157" s="232">
        <f>IF(MIN(Skriveni!C2:D3,Skriveni!C5:D12,Skriveni!C14:D976)&lt;0,1,0)</f>
        <v>0</v>
      </c>
      <c r="U157" s="233">
        <v>33458</v>
      </c>
    </row>
    <row r="158" spans="1:21" ht="30" customHeight="1">
      <c r="A158" s="164">
        <f>1+A157</f>
        <v>152</v>
      </c>
      <c r="B158" s="165" t="str">
        <f>IF(E158=1,"Pogreška",IF(F158=1,"Provjera","O.K."))</f>
        <v>O.K.</v>
      </c>
      <c r="C158" s="171" t="s">
        <v>2902</v>
      </c>
      <c r="D158" s="248"/>
      <c r="E158" s="233">
        <f>MAX(G158:L158)</f>
        <v>0</v>
      </c>
      <c r="F158" s="231">
        <v>0</v>
      </c>
      <c r="G158" s="232">
        <f>IF(H158=0,0,1)</f>
        <v>0</v>
      </c>
      <c r="H158" s="232">
        <f>SUM(Skriveni!H2:H976)</f>
        <v>0</v>
      </c>
      <c r="T158" s="234">
        <f>IF(LOOKUP(O3,T159:T186,T159:T186)=O3,1,0)</f>
        <v>0</v>
      </c>
      <c r="U158" s="233">
        <v>33499</v>
      </c>
    </row>
    <row r="159" spans="1:21" ht="30" customHeight="1">
      <c r="A159" s="164">
        <f>1+A158</f>
        <v>153</v>
      </c>
      <c r="B159" s="165" t="str">
        <f>IF(E159=1,"Pogreška",IF(F159=1,"Provjera","O.K."))</f>
        <v>O.K.</v>
      </c>
      <c r="C159" s="172" t="s">
        <v>2903</v>
      </c>
      <c r="D159" s="248"/>
      <c r="E159" s="233">
        <f>MAX(G159:L159)</f>
        <v>0</v>
      </c>
      <c r="F159" s="231">
        <v>0</v>
      </c>
      <c r="G159" s="232">
        <f>IF(AND(I3=11,O3&lt;&gt;47123,OR(MAX(PRRAS!D14:E21)&gt;0,MIN(PRRAS!D14:E21)&lt;0)),1,0)</f>
        <v>0</v>
      </c>
      <c r="T159" s="233">
        <v>0</v>
      </c>
      <c r="U159" s="233">
        <v>33520</v>
      </c>
    </row>
    <row r="160" spans="1:21" ht="30" customHeight="1">
      <c r="A160" s="164">
        <f>1+A159</f>
        <v>154</v>
      </c>
      <c r="B160" s="165" t="str">
        <f>IF(E160=1,"Pogreška",IF(F160=1,"Provjera","O.K."))</f>
        <v>O.K.</v>
      </c>
      <c r="C160" s="172" t="s">
        <v>2904</v>
      </c>
      <c r="D160" s="248"/>
      <c r="E160" s="233">
        <f>MAX(G160:L160)</f>
        <v>0</v>
      </c>
      <c r="F160" s="231">
        <v>0</v>
      </c>
      <c r="G160" s="232">
        <f>IF(AND(I3=11,MAX(PRRAS!D35:E35,PRRAS!D42:E42)&gt;0,T158=0),1,0)</f>
        <v>0</v>
      </c>
      <c r="T160" s="233">
        <v>51</v>
      </c>
      <c r="U160" s="233">
        <v>33538</v>
      </c>
    </row>
    <row r="161" spans="1:21" ht="30" customHeight="1">
      <c r="A161" s="164">
        <f>1+A160</f>
        <v>155</v>
      </c>
      <c r="B161" s="165" t="str">
        <f>IF(E161=1,"Pogreška",IF(F161=1,"Provjera","O.K."))</f>
        <v>O.K.</v>
      </c>
      <c r="C161" s="172" t="s">
        <v>2905</v>
      </c>
      <c r="D161" s="248"/>
      <c r="E161" s="233">
        <f>MAX(G161:L161)</f>
        <v>0</v>
      </c>
      <c r="F161" s="231">
        <v>0</v>
      </c>
      <c r="G161" s="232">
        <f>IF(AND(I3=11,MAX(PRRAS!D22:E34,PRRAS!D36:E41,PRRAS!D43:E45,PRRAS!D51:E55,PRRAS!D149:E149,PRRAS!D211:E211,PRRAS!D245:E248,PRRAS!D259:E259)&gt;0),1,0)</f>
        <v>0</v>
      </c>
      <c r="I161" s="250"/>
      <c r="T161" s="233">
        <v>721</v>
      </c>
      <c r="U161" s="233">
        <v>33579</v>
      </c>
    </row>
    <row r="162" spans="1:21" ht="30" customHeight="1">
      <c r="A162" s="164">
        <f>1+A161</f>
        <v>156</v>
      </c>
      <c r="B162" s="165" t="str">
        <f>IF(E162=1,"Pogreška",IF(F162=1,"Provjera","O.K."))</f>
        <v>O.K.</v>
      </c>
      <c r="C162" s="172" t="s">
        <v>2906</v>
      </c>
      <c r="D162" s="248"/>
      <c r="E162" s="233">
        <f>MAX(G162:L162)</f>
        <v>0</v>
      </c>
      <c r="F162" s="231">
        <v>0</v>
      </c>
      <c r="G162" s="232">
        <f>IF(AND(I3=11,O3&lt;&gt;47107,MAX(PRRAS!D260:E260)&gt;0),1,0)</f>
        <v>0</v>
      </c>
      <c r="H162" s="232">
        <f>IF(AND(I3=11,O5&lt;&gt;47107,MIN(PRRAS!D260:E260)&lt;0),1,0)</f>
        <v>0</v>
      </c>
      <c r="I162" s="250"/>
      <c r="T162" s="233">
        <v>756</v>
      </c>
      <c r="U162" s="233">
        <v>33600</v>
      </c>
    </row>
    <row r="163" spans="1:21" ht="42" customHeight="1">
      <c r="A163" s="164">
        <f>1+A162</f>
        <v>157</v>
      </c>
      <c r="B163" s="165" t="str">
        <f>IF(E163=1,"Pogreška",IF(F163=1,"Provjera","O.K."))</f>
        <v>O.K.</v>
      </c>
      <c r="C163" s="173" t="s">
        <v>2907</v>
      </c>
      <c r="D163" s="248"/>
      <c r="E163" s="233">
        <f>MAX(G163:L163)</f>
        <v>0</v>
      </c>
      <c r="F163" s="231">
        <v>0</v>
      </c>
      <c r="G163" s="232">
        <f>IF(AND(I3=11,MAX(PRRAS!D427:E429,PRRAS!D442:E444,PRRAS!D448:E449,PRRAS!D464:E465,PRRAS!D468:E471,PRRAS!D474:E474,PRRAS!D483:E483,PRRAS!D486:E486,PRRAS!D488:E492,PRRAS!D503:E504)&gt;0),1,0)</f>
        <v>0</v>
      </c>
      <c r="H163" s="232">
        <f>IF(AND(I3=11,MIN(PRRAS!D427:E429,PRRAS!D442:E444,PRRAS!D448:E449,PRRAS!D464:E465,PRRAS!D468:E471,PRRAS!D474:E474,PRRAS!D483:E483,PRRAS!D486:E486,PRRAS!D488:E492,PRRAS!D503:E504)&lt;0),1,0)</f>
        <v>0</v>
      </c>
      <c r="I163" s="231">
        <f>IF(AND(I3=11,O3&lt;&gt;1087,OR(MIN(PRRAS!D488:E492)&lt;0,MAX(PRRAS!D488:E492)&gt;0)),1,0)</f>
        <v>0</v>
      </c>
      <c r="T163" s="233">
        <v>1222</v>
      </c>
      <c r="U163" s="233">
        <v>33618</v>
      </c>
    </row>
    <row r="164" spans="1:21" ht="30" customHeight="1">
      <c r="A164" s="164">
        <f>1+A163</f>
        <v>158</v>
      </c>
      <c r="B164" s="165" t="str">
        <f>IF(E164=1,"Pogreška",IF(F164=1,"Provjera","O.K."))</f>
        <v>O.K.</v>
      </c>
      <c r="C164" s="172" t="s">
        <v>2908</v>
      </c>
      <c r="D164" s="248"/>
      <c r="E164" s="233">
        <f t="shared" si="10" ref="E164:E187">MAX(G164:L164)</f>
        <v>0</v>
      </c>
      <c r="F164" s="231">
        <v>0</v>
      </c>
      <c r="G164" s="232">
        <f>IF(AND(I3=11,O3&lt;&gt;721,OR(MAX(PRRAS!D508:E508,PRRAS!D618:E618)&gt;0,MIN(PRRAS!D508:E508,PRRAS!D618:E618)&lt;0)),1,0)</f>
        <v>0</v>
      </c>
      <c r="T164" s="233">
        <v>3130</v>
      </c>
      <c r="U164" s="233">
        <v>33860</v>
      </c>
    </row>
    <row r="165" spans="1:21" ht="30" customHeight="1">
      <c r="A165" s="164">
        <f>1+A164</f>
        <v>159</v>
      </c>
      <c r="B165" s="165" t="str">
        <f>IF(E165=1,"Pogreška",IF(F165=1,"Provjera","O.K."))</f>
        <v>O.K.</v>
      </c>
      <c r="C165" s="173" t="s">
        <v>2909</v>
      </c>
      <c r="D165" s="248"/>
      <c r="E165" s="233">
        <f>MAX(G165:L165)</f>
        <v>0</v>
      </c>
      <c r="F165" s="231">
        <v>0</v>
      </c>
      <c r="G165" s="232">
        <f>IF(AND(I3=11,O3&lt;&gt;721,MAX(PRRAS!D509:E509,PRRAS!D521:E521,PRRAS!D524:E524,PRRAS!D530:E530,PRRAS!D533:E537,PRRAS!D550:E552,PRRAS!D556:E557,PRRAS!D573:E573,PRRAS!D576:E576,PRRAS!D581:E582)&gt;0),1,0)</f>
        <v>0</v>
      </c>
      <c r="T165" s="233">
        <v>3156</v>
      </c>
      <c r="U165" s="233">
        <v>33878</v>
      </c>
    </row>
    <row r="166" spans="1:21" ht="30" customHeight="1">
      <c r="A166" s="164">
        <f>1+A165</f>
        <v>160</v>
      </c>
      <c r="B166" s="165" t="str">
        <f>IF(E166=1,"Pogreška",IF(F166=1,"Provjera","O.K."))</f>
        <v>O.K.</v>
      </c>
      <c r="C166" s="172" t="s">
        <v>2910</v>
      </c>
      <c r="D166" s="248"/>
      <c r="E166" s="233">
        <f>MAX(G166:L166)</f>
        <v>0</v>
      </c>
      <c r="F166" s="231">
        <v>0</v>
      </c>
      <c r="G166" s="232">
        <f>IF(AND(I3=11,O3&lt;&gt;46237,OR(MAX(PRRAS!D592:E592)&gt;0,MIN(PRRAS!D592:E592)&lt;0)),1,0)</f>
        <v>0</v>
      </c>
      <c r="T166" s="233">
        <v>3164</v>
      </c>
      <c r="U166" s="233">
        <v>33886</v>
      </c>
    </row>
    <row r="167" spans="1:21" ht="30" customHeight="1">
      <c r="A167" s="164">
        <f>1+A166</f>
        <v>161</v>
      </c>
      <c r="B167" s="165" t="str">
        <f>IF(E167=1,"Pogreška",IF(F167=1,"Provjera","O.K."))</f>
        <v>O.K.</v>
      </c>
      <c r="C167" s="172" t="s">
        <v>2911</v>
      </c>
      <c r="D167" s="248"/>
      <c r="E167" s="233">
        <f>MAX(G167:L167)</f>
        <v>0</v>
      </c>
      <c r="F167" s="231">
        <v>0</v>
      </c>
      <c r="G167" s="232">
        <f>IF(AND(I3=11,O3&lt;&gt;174,OR(MAX(PRRAS!D597:E598)&gt;0,MIN(PRRAS!D597:E598)&lt;0)),1,0)</f>
        <v>0</v>
      </c>
      <c r="T167" s="233">
        <v>3197</v>
      </c>
      <c r="U167" s="233">
        <v>33894</v>
      </c>
    </row>
    <row r="168" spans="1:21" ht="30" customHeight="1">
      <c r="A168" s="164">
        <f>1+A167</f>
        <v>162</v>
      </c>
      <c r="B168" s="165" t="str">
        <f>IF(E168=1,"Pogreška",IF(F168=1,"Provjera","O.K."))</f>
        <v>O.K.</v>
      </c>
      <c r="C168" s="173" t="s">
        <v>2912</v>
      </c>
      <c r="D168" s="248"/>
      <c r="E168" s="233">
        <f>MAX(G168:L168)</f>
        <v>0</v>
      </c>
      <c r="F168" s="231">
        <v>0</v>
      </c>
      <c r="G168" s="232">
        <f>IF(AND(I3=11,MAX(PRRAS!D595:E595,PRRAS!D599:E601,PRRAS!D613:E614,PRRAS!D619:E619,PRRAS!D629:E631,PRRAS!D634:E634,PRRAS!D637:E637,PRRAS!D690:E690,PRRAS!D699:E699,PRRAS!D713:E713,PRRAS!D717:E717,PRRAS!D719:E719)&gt;0),1,0)</f>
        <v>0</v>
      </c>
      <c r="H168" s="233"/>
      <c r="I168" s="233"/>
      <c r="J168" s="233"/>
      <c r="K168" s="233"/>
      <c r="L168" s="233"/>
      <c r="M168" s="233"/>
      <c r="N168" s="233"/>
      <c r="O168" s="233"/>
      <c r="P168" s="233"/>
      <c r="Q168" s="233"/>
      <c r="T168" s="233">
        <v>3210</v>
      </c>
      <c r="U168" s="233">
        <v>33925</v>
      </c>
    </row>
    <row r="169" spans="1:21" ht="30" customHeight="1">
      <c r="A169" s="164">
        <f>1+A168</f>
        <v>163</v>
      </c>
      <c r="B169" s="165" t="str">
        <f>IF(E169=1,"Pogreška",IF(F169=1,"Provjera","O.K."))</f>
        <v>O.K.</v>
      </c>
      <c r="C169" s="172" t="s">
        <v>2913</v>
      </c>
      <c r="D169" s="248"/>
      <c r="E169" s="233">
        <f>MAX(G169:L169)</f>
        <v>0</v>
      </c>
      <c r="F169" s="231">
        <v>0</v>
      </c>
      <c r="G169" s="232">
        <f>IF(AND(OR(I3=12,AND(I3=11,Q3="DA")),O3&lt;&gt;47123,OR(MAX(PRRAS!D14:E21)&gt;0,MIN(PRRAS!D14:E21)&lt;0)),1,0)</f>
        <v>0</v>
      </c>
      <c r="H169" s="233"/>
      <c r="I169" s="233"/>
      <c r="J169" s="233"/>
      <c r="K169" s="233"/>
      <c r="L169" s="233"/>
      <c r="M169" s="233"/>
      <c r="N169" s="233"/>
      <c r="O169" s="233"/>
      <c r="P169" s="233"/>
      <c r="Q169" s="233"/>
      <c r="T169" s="233">
        <v>3228</v>
      </c>
      <c r="U169" s="233">
        <v>34282</v>
      </c>
    </row>
    <row r="170" spans="1:21" ht="30" customHeight="1">
      <c r="A170" s="164">
        <f>1+A169</f>
        <v>164</v>
      </c>
      <c r="B170" s="165" t="str">
        <f>IF(E170=1,"Pogreška",IF(F170=1,"Provjera","O.K."))</f>
        <v>O.K.</v>
      </c>
      <c r="C170" s="172" t="s">
        <v>2914</v>
      </c>
      <c r="D170" s="248"/>
      <c r="E170" s="233">
        <f>MAX(G170:L170)</f>
        <v>0</v>
      </c>
      <c r="F170" s="231">
        <v>0</v>
      </c>
      <c r="G170" s="232">
        <f>IF(AND(OR(I3=12,AND(I3=11,Q3="DA")),MAX(PRRAS!D35:E35,PRRAS!D42:E42)&gt;0,T158=0),1,0)</f>
        <v>0</v>
      </c>
      <c r="H170" s="233"/>
      <c r="I170" s="233"/>
      <c r="J170" s="233"/>
      <c r="K170" s="233"/>
      <c r="L170" s="233"/>
      <c r="M170" s="233"/>
      <c r="N170" s="233"/>
      <c r="O170" s="233"/>
      <c r="P170" s="233"/>
      <c r="Q170" s="233"/>
      <c r="T170" s="233">
        <v>3236</v>
      </c>
      <c r="U170" s="233">
        <v>34387</v>
      </c>
    </row>
    <row r="171" spans="1:21" ht="30" customHeight="1">
      <c r="A171" s="164">
        <f>1+A170</f>
        <v>165</v>
      </c>
      <c r="B171" s="165" t="str">
        <f>IF(E171=1,"Pogreška",IF(F171=1,"Provjera","O.K."))</f>
        <v>O.K.</v>
      </c>
      <c r="C171" s="173" t="s">
        <v>2915</v>
      </c>
      <c r="D171" s="248"/>
      <c r="E171" s="233">
        <f>MAX(G171:L171)</f>
        <v>0</v>
      </c>
      <c r="F171" s="231">
        <v>0</v>
      </c>
      <c r="G171" s="232">
        <f>IF(AND(OR(I3=12,AND(I3=11,Q3="DA")),MAX(PRRAS!D22:E34,PRRAS!D36:E41,PRRAS!D43:E45,PRRAS!D149:E149,PRRAS!D245:E248)&gt;0),1,0)</f>
        <v>0</v>
      </c>
      <c r="I171" s="227"/>
      <c r="J171" s="249"/>
      <c r="K171" s="249"/>
      <c r="L171" s="249"/>
      <c r="M171" s="251"/>
      <c r="N171" s="249"/>
      <c r="O171" s="251"/>
      <c r="P171" s="249"/>
      <c r="Q171" s="252"/>
      <c r="T171" s="233">
        <v>3285</v>
      </c>
      <c r="U171" s="233">
        <v>34418</v>
      </c>
    </row>
    <row r="172" spans="1:21" ht="45" customHeight="1">
      <c r="A172" s="164">
        <f>1+A171</f>
        <v>166</v>
      </c>
      <c r="B172" s="165" t="str">
        <f>IF(E172=1,"Pogreška",IF(F172=1,"Provjera","O.K."))</f>
        <v>O.K.</v>
      </c>
      <c r="C172" s="173" t="s">
        <v>2916</v>
      </c>
      <c r="D172" s="248"/>
      <c r="E172" s="233">
        <f>MAX(G172:L172)</f>
        <v>0</v>
      </c>
      <c r="F172" s="231">
        <v>0</v>
      </c>
      <c r="G172" s="232">
        <f>IF(AND(OR(I3=12,AND(I3=11,Q3="DA")),MAX(PRRAS!D427:E429,PRRAS!D442:E444,PRRAS!D448:E449,PRRAS!D463:E465,PRRAS!D468:E471,PRRAS!D474:E474,PRRAS!D490:E492,PRRAS!D521:E521,PRRAS!D524:E524,PRRAS!D530:E530,PRRAS!D533:E537,PRRAS!D550:E552,PRRAS!D556:E557)&gt;0),1,0)</f>
        <v>0</v>
      </c>
      <c r="I172" s="227"/>
      <c r="J172" s="249"/>
      <c r="K172" s="249"/>
      <c r="L172" s="249"/>
      <c r="M172" s="251"/>
      <c r="N172" s="249"/>
      <c r="O172" s="251"/>
      <c r="P172" s="249"/>
      <c r="Q172" s="252"/>
      <c r="T172" s="233">
        <v>3308</v>
      </c>
      <c r="U172" s="233">
        <v>34426</v>
      </c>
    </row>
    <row r="173" spans="1:21" ht="30" customHeight="1">
      <c r="A173" s="164">
        <f>1+A172</f>
        <v>167</v>
      </c>
      <c r="B173" s="165" t="str">
        <f>IF(E173=1,"Pogreška",IF(F173=1,"Provjera","O.K."))</f>
        <v>O.K.</v>
      </c>
      <c r="C173" s="173" t="s">
        <v>2917</v>
      </c>
      <c r="D173" s="248"/>
      <c r="E173" s="233">
        <f>MAX(G173:L173)</f>
        <v>0</v>
      </c>
      <c r="F173" s="231">
        <v>0</v>
      </c>
      <c r="G173" s="232">
        <f>IF(AND(OR(I3=12,AND(I3=11,Q3="DA")),MAX(PRRAS!D573:E573,PRRAS!D576:E576,PRRAS!D580:E582,PRRAS!D595:E595,PRRAS!D599:E601,PRRAS!D629:E631,PRRAS!D634:E634,PRRAS!D637:E637,PRRAS!D713:E713,PRRAS!D715:E715,PRRAS!D717:E717,PRRAS!D719:E719)&gt;0),1,0)</f>
        <v>0</v>
      </c>
      <c r="H173" s="232">
        <f>IF(AND(I3=12,MAX(PRRAS!D592:E592)&lt;&gt;0,O3&lt;&gt;47115),1,0)</f>
        <v>0</v>
      </c>
      <c r="I173" s="227"/>
      <c r="J173" s="249"/>
      <c r="K173" s="249"/>
      <c r="L173" s="249"/>
      <c r="M173" s="251"/>
      <c r="N173" s="249"/>
      <c r="O173" s="251"/>
      <c r="P173" s="249"/>
      <c r="Q173" s="252"/>
      <c r="T173" s="233">
        <v>3316</v>
      </c>
      <c r="U173" s="233">
        <v>34434</v>
      </c>
    </row>
    <row r="174" spans="1:21" ht="30" customHeight="1">
      <c r="A174" s="164">
        <f>1+A173</f>
        <v>168</v>
      </c>
      <c r="B174" s="165" t="str">
        <f>IF(E174=1,"Pogreška",IF(F174=1,"Provjera","O.K."))</f>
        <v>O.K.</v>
      </c>
      <c r="C174" s="173" t="s">
        <v>2918</v>
      </c>
      <c r="D174" s="248"/>
      <c r="E174" s="233">
        <f>MAX(G174:L174)</f>
        <v>0</v>
      </c>
      <c r="F174" s="231">
        <v>0</v>
      </c>
      <c r="G174" s="232">
        <f>IF(AND(I3=13,MAX(PRRAS!D142:E145)&gt;0),1,0)</f>
        <v>0</v>
      </c>
      <c r="I174" s="227"/>
      <c r="J174" s="249"/>
      <c r="K174" s="249"/>
      <c r="L174" s="249"/>
      <c r="M174" s="249"/>
      <c r="T174" s="233">
        <v>3349</v>
      </c>
      <c r="U174" s="233">
        <v>34555</v>
      </c>
    </row>
    <row r="175" spans="1:21" ht="30" customHeight="1">
      <c r="A175" s="164">
        <f>1+A174</f>
        <v>169</v>
      </c>
      <c r="B175" s="165" t="str">
        <f>IF(E175=1,"Pogreška",IF(F175=1,"Provjera","O.K."))</f>
        <v>O.K.</v>
      </c>
      <c r="C175" s="173" t="s">
        <v>2919</v>
      </c>
      <c r="D175" s="248"/>
      <c r="E175" s="233">
        <f>MAX(G175:L175)</f>
        <v>0</v>
      </c>
      <c r="F175" s="231">
        <v>0</v>
      </c>
      <c r="G175" s="232">
        <f>IF(AND(I3=21,MAX(PRRAS!D14:E45,PRRAS!D51:E55,PRRAS!D149:E149,PRRAS!D183:E183,PRRAS!D211:E211,PRRAS!D245:E248,PRRAS!D258:E262,PRRAS!D352:E352,PRRAS!D380:E380)&gt;0),1,0)</f>
        <v>0</v>
      </c>
      <c r="I175" s="249"/>
      <c r="J175" s="227"/>
      <c r="K175" s="249"/>
      <c r="L175" s="249"/>
      <c r="M175" s="249"/>
      <c r="T175" s="233">
        <v>20727</v>
      </c>
      <c r="U175" s="233">
        <v>34571</v>
      </c>
    </row>
    <row r="176" spans="1:21" ht="30" customHeight="1">
      <c r="A176" s="164">
        <f>1+A175</f>
        <v>170</v>
      </c>
      <c r="B176" s="165" t="str">
        <f>IF(E176=1,"Pogreška",IF(F176=1,"Provjera","O.K."))</f>
        <v>O.K.</v>
      </c>
      <c r="C176" s="173" t="s">
        <v>2920</v>
      </c>
      <c r="D176" s="248"/>
      <c r="E176" s="233">
        <f>MAX(G176:L176)</f>
        <v>0</v>
      </c>
      <c r="F176" s="231">
        <v>0</v>
      </c>
      <c r="G176" s="232">
        <f>IF(AND(I3=21,MAX(PRRAS!D404:E404,PRRAS!D425:E429,PRRAS!D432:E432,PRRAS!D442:E444,PRRAS!D448:E449,PRRAS!D463:E465,PRRAS!D468:E471,PRRAS!D474:E474,PRRAS!D483:E483,PRRAS!D486:E486,PRRAS!D488:E492)&gt;0),1,0)</f>
        <v>0</v>
      </c>
      <c r="I176" s="249"/>
      <c r="J176" s="227"/>
      <c r="K176" s="249"/>
      <c r="L176" s="249"/>
      <c r="M176" s="249"/>
      <c r="T176" s="233">
        <v>21668</v>
      </c>
      <c r="U176" s="233">
        <v>34651</v>
      </c>
    </row>
    <row r="177" spans="1:21" ht="30" customHeight="1">
      <c r="A177" s="164">
        <f>1+A176</f>
        <v>171</v>
      </c>
      <c r="B177" s="165" t="str">
        <f>IF(E177=1,"Pogreška",IF(F177=1,"Provjera","O.K."))</f>
        <v>O.K.</v>
      </c>
      <c r="C177" s="173" t="s">
        <v>2921</v>
      </c>
      <c r="D177" s="248"/>
      <c r="E177" s="233">
        <f>MAX(G177:L177)</f>
        <v>0</v>
      </c>
      <c r="F177" s="231">
        <v>0</v>
      </c>
      <c r="G177" s="232">
        <f>IF(AND(I3=21,MAX(PRRAS!D502:E504,PRRAS!D508:E509,PRRAS!D521:E521,PRRAS!D524:E527,PRRAS!D530:E530,PRRAS!D533:E537,PRRAS!D540:E540,PRRAS!D550:E552,PRRAS!D556:E557,PRRAS!D573:E573,PRRAS!D576:E582,PRRAS!D592:E592,PRRAS!D595:E595)&gt;0),1,0)</f>
        <v>0</v>
      </c>
      <c r="I177" s="249"/>
      <c r="J177" s="227"/>
      <c r="K177" s="249"/>
      <c r="L177" s="249"/>
      <c r="M177" s="249"/>
      <c r="T177" s="233">
        <v>22275</v>
      </c>
      <c r="U177" s="233">
        <v>34725</v>
      </c>
    </row>
    <row r="178" spans="1:21" ht="30" customHeight="1">
      <c r="A178" s="164">
        <f>1+A177</f>
        <v>172</v>
      </c>
      <c r="B178" s="165" t="str">
        <f>IF(E178=1,"Pogreška",IF(F178=1,"Provjera","O.K."))</f>
        <v>O.K.</v>
      </c>
      <c r="C178" s="173" t="s">
        <v>2922</v>
      </c>
      <c r="D178" s="248"/>
      <c r="E178" s="233">
        <f>MAX(G178:L178)</f>
        <v>0</v>
      </c>
      <c r="F178" s="231">
        <v>0</v>
      </c>
      <c r="G178" s="232">
        <f>IF(AND(I3=21,MAX(PRRAS!D597:E601,PRRAS!D612:E614,PRRAS!D618:E619,PRRAS!D629:E631,PRRAS!D634:E634,PRRAS!D637:E637,PRRAS!D699:E699,PRRAS!D713:E713,PRRAS!D715:E715,PRRAS!D717:E717,PRRAS!D719:E719)&gt;0),1,0)</f>
        <v>0</v>
      </c>
      <c r="I178" s="249"/>
      <c r="J178" s="227"/>
      <c r="K178" s="249"/>
      <c r="L178" s="249"/>
      <c r="M178" s="249"/>
      <c r="T178" s="233">
        <v>26346</v>
      </c>
      <c r="U178" s="233">
        <v>34872</v>
      </c>
    </row>
    <row r="179" spans="1:21" ht="30" customHeight="1">
      <c r="A179" s="164">
        <f t="shared" si="11" ref="A179:A209">1+A178</f>
        <v>173</v>
      </c>
      <c r="B179" s="165" t="str">
        <f>IF(E179=1,"Pogreška",IF(F179=1,"Provjera","O.K."))</f>
        <v>O.K.</v>
      </c>
      <c r="C179" s="173" t="s">
        <v>2923</v>
      </c>
      <c r="D179" s="248"/>
      <c r="E179" s="233">
        <f>MAX(G179:L179)</f>
        <v>0</v>
      </c>
      <c r="F179" s="231">
        <v>0</v>
      </c>
      <c r="G179" s="232">
        <f>IF(AND(I3=22,MAX(PRRAS!D23:E28,PRRAS!D32:E32,PRRAS!D36:E36,PRRAS!D38:E38,PRRAS!D43:E45,PRRAS!D51:E55,PRRAS!D142:E146,PRRAS!D149:E149,PRRAS!D183:E183,PRRAS!D211:E211,PRRAS!D258:E263)&gt;0),1,0)</f>
        <v>0</v>
      </c>
      <c r="I179" s="249"/>
      <c r="J179" s="227"/>
      <c r="K179" s="249"/>
      <c r="L179" s="249"/>
      <c r="M179" s="249"/>
      <c r="T179" s="233">
        <v>47037</v>
      </c>
      <c r="U179" s="233">
        <v>34969</v>
      </c>
    </row>
    <row r="180" spans="1:21" ht="30" customHeight="1">
      <c r="A180" s="164">
        <f>1+A179</f>
        <v>174</v>
      </c>
      <c r="B180" s="165" t="str">
        <f>IF(E180=1,"Pogreška",IF(F180=1,"Provjera","O.K."))</f>
        <v>O.K.</v>
      </c>
      <c r="C180" s="173" t="s">
        <v>2924</v>
      </c>
      <c r="D180" s="248"/>
      <c r="E180" s="233">
        <f>MAX(G180:L180)</f>
        <v>0</v>
      </c>
      <c r="F180" s="231">
        <v>0</v>
      </c>
      <c r="G180" s="232">
        <f>IF(AND(I3=22,MAX(PRRAS!D352:E352,PRRAS!D380:E380,PRRAS!D404:E404,PRRAS!D425:E429,PRRAS!D432:E432,PRRAS!D442:E444,PRRAS!D448:E449,PRRAS!D463:E465,PRRAS!D468:E471,PRRAS!D474:E474,PRRAS!D483:E483,PRRAS!D486:E486,PRRAS!D488:E492)&gt;0),1,0)</f>
        <v>0</v>
      </c>
      <c r="I180" s="249"/>
      <c r="J180" s="227"/>
      <c r="K180" s="249"/>
      <c r="L180" s="249"/>
      <c r="M180" s="249"/>
      <c r="T180" s="233">
        <v>47045</v>
      </c>
      <c r="U180" s="233">
        <v>34993</v>
      </c>
    </row>
    <row r="181" spans="1:21" ht="30" customHeight="1">
      <c r="A181" s="164">
        <f>1+A180</f>
        <v>175</v>
      </c>
      <c r="B181" s="165" t="str">
        <f>IF(E181=1,"Pogreška",IF(F181=1,"Provjera","O.K."))</f>
        <v>O.K.</v>
      </c>
      <c r="C181" s="173" t="s">
        <v>2925</v>
      </c>
      <c r="D181" s="248"/>
      <c r="E181" s="233">
        <f>MAX(G181:L181)</f>
        <v>0</v>
      </c>
      <c r="F181" s="231">
        <v>0</v>
      </c>
      <c r="G181" s="232">
        <f>IF(AND(I3=22,MAX(PRRAS!D502:E504,PRRAS!D508:E509,PRRAS!D521:E521,PRRAS!D524:E527,PRRAS!D530:E530,PRRAS!D533:E537,PRRAS!D540:E540,PRRAS!D550:E552,PRRAS!D556:E557,PRRAS!D573:E573,PRRAS!D576:E582,PRRAS!D592:E592,PRRAS!D595:E595)&gt;0),1,0)</f>
        <v>0</v>
      </c>
      <c r="I181" s="249"/>
      <c r="J181" s="227"/>
      <c r="K181" s="249"/>
      <c r="L181" s="249"/>
      <c r="M181" s="249"/>
      <c r="T181" s="233">
        <v>47107</v>
      </c>
      <c r="U181" s="233">
        <v>35062</v>
      </c>
    </row>
    <row r="182" spans="1:21" ht="30" customHeight="1">
      <c r="A182" s="164">
        <f>1+A181</f>
        <v>176</v>
      </c>
      <c r="B182" s="165" t="str">
        <f>IF(E182=1,"Pogreška",IF(F182=1,"Provjera","O.K."))</f>
        <v>O.K.</v>
      </c>
      <c r="C182" s="173" t="s">
        <v>2926</v>
      </c>
      <c r="D182" s="248"/>
      <c r="E182" s="233">
        <f>MAX(G182:L182)</f>
        <v>0</v>
      </c>
      <c r="F182" s="231">
        <v>0</v>
      </c>
      <c r="G182" s="232">
        <f>IF(AND(I3=22,MAX(PRRAS!D597:E601,PRRAS!D612:E614,PRRAS!D618:E619,PRRAS!D629:E631,PRRAS!D634:E634,PRRAS!D637:E637,PRRAS!D699:E699,PRRAS!D713:E713,PRRAS!D715:E715,PRRAS!D717:E717,PRRAS!D719:E719)&gt;0),1,0)</f>
        <v>0</v>
      </c>
      <c r="I182" s="249"/>
      <c r="J182" s="227"/>
      <c r="K182" s="249"/>
      <c r="L182" s="249"/>
      <c r="M182" s="249"/>
      <c r="T182" s="233">
        <v>47115</v>
      </c>
      <c r="U182" s="233">
        <v>35100</v>
      </c>
    </row>
    <row r="183" spans="1:21" ht="45" customHeight="1">
      <c r="A183" s="164">
        <f>1+A182</f>
        <v>177</v>
      </c>
      <c r="B183" s="165" t="str">
        <f>IF(E183=1,"Pogreška",IF(F183=1,"Provjera","O.K."))</f>
        <v>O.K.</v>
      </c>
      <c r="C183" s="173" t="s">
        <v>2927</v>
      </c>
      <c r="D183" s="248"/>
      <c r="E183" s="233">
        <f>MAX(G183:L183)</f>
        <v>0</v>
      </c>
      <c r="F183" s="231">
        <v>0</v>
      </c>
      <c r="G183" s="232">
        <f>IF(AND(I3=23,MAX(PRRAS!D23:E28,PRRAS!D32:E32,PRRAS!D36:E36,PRRAS!D38:E38,PRRAS!D43:E45,PRRAS!D51:E55,PRRAS!D80:D84,PRRAS!D142:E145,PRRAS!D183:E183,PRRAS!D211:E211,PRRAS!D245:E248,PRRAS!D252:E256,PRRAS!D258:E263,PRRAS!D352:E352,PRRAS!D380:E380,PRRAS!D404:E404)&gt;0),1,0)</f>
        <v>0</v>
      </c>
      <c r="I183" s="249"/>
      <c r="J183" s="227"/>
      <c r="K183" s="227"/>
      <c r="L183" s="249"/>
      <c r="M183" s="249"/>
      <c r="N183" s="249"/>
      <c r="T183" s="233">
        <v>47439</v>
      </c>
      <c r="U183" s="233">
        <v>35126</v>
      </c>
    </row>
    <row r="184" spans="1:21" ht="30" customHeight="1">
      <c r="A184" s="164">
        <f>1+A183</f>
        <v>178</v>
      </c>
      <c r="B184" s="165" t="str">
        <f>IF(E184=1,"Pogreška",IF(F184=1,"Provjera","O.K."))</f>
        <v>O.K.</v>
      </c>
      <c r="C184" s="173" t="s">
        <v>2928</v>
      </c>
      <c r="D184" s="248"/>
      <c r="E184" s="233">
        <f>MAX(G184:L184)</f>
        <v>0</v>
      </c>
      <c r="F184" s="231">
        <v>0</v>
      </c>
      <c r="G184" s="232">
        <f>IF(AND(I3=23,MAX(PRRAS!D425:E429,PRRAS!D432:E432,PRRAS!D442:E444,PRRAS!D448:E449,PRRAS!D463:E465,PRRAS!D468:E471,PRRAS!D474:E474,PRRAS!D483:E483,PRRAS!D486:E486,PRRAS!D488:E492,PRRAS!D502:E504,PRRAS!D508:E509)&gt;0),1,0)</f>
        <v>0</v>
      </c>
      <c r="I184" s="249"/>
      <c r="J184" s="227"/>
      <c r="K184" s="227"/>
      <c r="L184" s="249"/>
      <c r="M184" s="249"/>
      <c r="N184" s="249"/>
      <c r="T184" s="233">
        <v>48808</v>
      </c>
      <c r="U184" s="233">
        <v>35159</v>
      </c>
    </row>
    <row r="185" spans="1:21" ht="30" customHeight="1">
      <c r="A185" s="164">
        <f>1+A184</f>
        <v>179</v>
      </c>
      <c r="B185" s="165" t="str">
        <f>IF(E185=1,"Pogreška",IF(F185=1,"Provjera","O.K."))</f>
        <v>O.K.</v>
      </c>
      <c r="C185" s="173" t="s">
        <v>2929</v>
      </c>
      <c r="D185" s="248"/>
      <c r="E185" s="233">
        <f>MAX(G185:L185)</f>
        <v>0</v>
      </c>
      <c r="F185" s="231">
        <v>0</v>
      </c>
      <c r="G185" s="232">
        <f>IF(AND(I3=23,MAX(PRRAS!D521:E521,PRRAS!D524:E527,PRRAS!D530:E530,PRRAS!D533:E537,PRRAS!D540:E540,PRRAS!D550:E552,PRRAS!D556:E557,PRRAS!D573:E573,PRRAS!D576:E582,PRRAS!D592:E592,PRRAS!D595:E595,PRRAS!D597:E601)&gt;0),1,0)</f>
        <v>0</v>
      </c>
      <c r="I185" s="249"/>
      <c r="J185" s="227"/>
      <c r="K185" s="227"/>
      <c r="L185" s="249"/>
      <c r="M185" s="249"/>
      <c r="N185" s="249"/>
      <c r="T185" s="233">
        <v>49593</v>
      </c>
      <c r="U185" s="233">
        <v>35191</v>
      </c>
    </row>
    <row r="186" spans="1:21" ht="30" customHeight="1">
      <c r="A186" s="164">
        <f>1+A185</f>
        <v>180</v>
      </c>
      <c r="B186" s="165" t="str">
        <f>IF(E186=1,"Pogreška",IF(F186=1,"Provjera","O.K."))</f>
        <v>O.K.</v>
      </c>
      <c r="C186" s="173" t="s">
        <v>2930</v>
      </c>
      <c r="D186" s="248"/>
      <c r="E186" s="233">
        <f>MAX(G186:L186)</f>
        <v>0</v>
      </c>
      <c r="F186" s="231">
        <v>0</v>
      </c>
      <c r="G186" s="232">
        <f>IF(AND(I3=23,MAX(PRRAS!D612:E614,PRRAS!D618:E619,PRRAS!D629:E631,PRRAS!D634:E634,PRRAS!D637:E637,PRRAS!D699:E699,PRRAS!D713:E713,PRRAS!D715:E715,PRRAS!D717:E717,PRRAS!D719:E719)&gt;0),1,0)</f>
        <v>0</v>
      </c>
      <c r="I186" s="249"/>
      <c r="J186" s="227"/>
      <c r="K186" s="227"/>
      <c r="L186" s="249"/>
      <c r="M186" s="249"/>
      <c r="N186" s="249"/>
      <c r="T186" s="233">
        <v>99999</v>
      </c>
      <c r="U186" s="233">
        <v>35206</v>
      </c>
    </row>
    <row r="187" spans="1:21" ht="30" customHeight="1">
      <c r="A187" s="164">
        <f>1+A186</f>
        <v>181</v>
      </c>
      <c r="B187" s="165" t="str">
        <f>IF(E187=1,"Pogreška",IF(F187=1,"Provjera","O.K."))</f>
        <v>O.K.</v>
      </c>
      <c r="C187" s="173" t="s">
        <v>2931</v>
      </c>
      <c r="D187" s="248"/>
      <c r="E187" s="233">
        <f>MAX(G187:L187)</f>
        <v>0</v>
      </c>
      <c r="F187" s="231">
        <v>0</v>
      </c>
      <c r="G187" s="232">
        <f>IF(AND(I3=31,MAX(PRRAS!D14:E45,PRRAS!D51:E55,PRRAS!D149:E149,PRRAS!D183:E183,PRRAS!D211:E211,PRRAS!D245:E248,PRRAS!D258:E263,PRRAS!D352:E352,PRRAS!D380:E380,PRRAS!D404:E404)&gt;0),1,0)</f>
        <v>0</v>
      </c>
      <c r="I187" s="249"/>
      <c r="J187" s="227"/>
      <c r="K187" s="249"/>
      <c r="L187" s="249"/>
      <c r="M187" s="249"/>
      <c r="U187" s="233">
        <v>35214</v>
      </c>
    </row>
    <row r="188" spans="1:21" ht="30" customHeight="1">
      <c r="A188" s="164">
        <f>1+A187</f>
        <v>182</v>
      </c>
      <c r="B188" s="165" t="str">
        <f>IF(E188=1,"Pogreška",IF(F188=1,"Provjera","O.K."))</f>
        <v>O.K.</v>
      </c>
      <c r="C188" s="173" t="s">
        <v>2932</v>
      </c>
      <c r="D188" s="248"/>
      <c r="E188" s="233">
        <f t="shared" si="12" ref="E188:E194">MAX(G188:L188)</f>
        <v>0</v>
      </c>
      <c r="F188" s="231">
        <v>0</v>
      </c>
      <c r="G188" s="232">
        <f>IF(AND(I3=31,MAX(PRRAS!D425:E429,PRRAS!D432:E432,PRRAS!D442:E444,PRRAS!D448:E449,PRRAS!D463:E465,PRRAS!D468:E471,PRRAS!D474:E474,PRRAS!D486:E486,PRRAS!D488:E492,PRRAS!D502:E504,PRRAS!D508:E509)&gt;0),1,0)</f>
        <v>0</v>
      </c>
      <c r="I188" s="249"/>
      <c r="J188" s="227"/>
      <c r="K188" s="249"/>
      <c r="L188" s="249"/>
      <c r="M188" s="249"/>
      <c r="U188" s="233">
        <v>35271</v>
      </c>
    </row>
    <row r="189" spans="1:21" ht="30" customHeight="1">
      <c r="A189" s="164">
        <f t="shared" si="13" ref="A189:A194">1+A188</f>
        <v>183</v>
      </c>
      <c r="B189" s="165" t="str">
        <f>IF(E189=1,"Pogreška",IF(F189=1,"Provjera","O.K."))</f>
        <v>O.K.</v>
      </c>
      <c r="C189" s="173" t="s">
        <v>2933</v>
      </c>
      <c r="D189" s="248"/>
      <c r="E189" s="233">
        <f>MAX(G189:L189)</f>
        <v>0</v>
      </c>
      <c r="F189" s="231">
        <v>0</v>
      </c>
      <c r="G189" s="232">
        <f>IF(AND(I3=31,MAX(PRRAS!D521:E521,PRRAS!D524:E527,PRRAS!D530:E530,PRRAS!D533:E537,PRRAS!D540:E540,PRRAS!D550:E552,PRRAS!D556:E557,PRRAS!D573:E573,PRRAS!D576:E582,PRRAS!D592:E592,PRRAS!D595:E595,PRRAS!D597:E601)&gt;0),1,0)</f>
        <v>0</v>
      </c>
      <c r="I189" s="249"/>
      <c r="J189" s="227"/>
      <c r="K189" s="249"/>
      <c r="L189" s="249"/>
      <c r="M189" s="249"/>
      <c r="U189" s="233">
        <v>35319</v>
      </c>
    </row>
    <row r="190" spans="1:21" ht="30" customHeight="1">
      <c r="A190" s="164">
        <f>1+A189</f>
        <v>184</v>
      </c>
      <c r="B190" s="165" t="str">
        <f>IF(E190=1,"Pogreška",IF(F190=1,"Provjera","O.K."))</f>
        <v>O.K.</v>
      </c>
      <c r="C190" s="173" t="s">
        <v>2934</v>
      </c>
      <c r="D190" s="248"/>
      <c r="E190" s="233">
        <f>MAX(G190:L190)</f>
        <v>0</v>
      </c>
      <c r="F190" s="231">
        <v>0</v>
      </c>
      <c r="G190" s="232">
        <f>IF(AND(I3=31,MAX(PRRAS!D618:E619,PRRAS!D629:E631,PRRAS!D634:E634,PRRAS!D637:E637,PRRAS!D656:E656,PRRAS!D658:E658,PRRAS!D699:E699,PRRAS!D713:E713,PRRAS!D715:E715,PRRAS!D717:E717,PRRAS!D719:E719)&gt;0),1,0)</f>
        <v>0</v>
      </c>
      <c r="I190" s="249"/>
      <c r="J190" s="227"/>
      <c r="K190" s="249"/>
      <c r="L190" s="249"/>
      <c r="M190" s="249"/>
      <c r="U190" s="233">
        <v>35409</v>
      </c>
    </row>
    <row r="191" spans="1:21" ht="30" customHeight="1">
      <c r="A191" s="164">
        <f>1+A190</f>
        <v>185</v>
      </c>
      <c r="B191" s="165" t="str">
        <f>IF(E191=1,"Pogreška",IF(F191=1,"Provjera","O.K."))</f>
        <v>O.K.</v>
      </c>
      <c r="C191" s="172" t="s">
        <v>2935</v>
      </c>
      <c r="D191" s="248"/>
      <c r="E191" s="233">
        <f>MAX(G191:L191)</f>
        <v>0</v>
      </c>
      <c r="F191" s="231">
        <v>0</v>
      </c>
      <c r="G191" s="232">
        <f>IF(AND(I3=41,O3&lt;&gt;23911,O3&lt;&gt;25843,MAX(PRRAS!D142:E145)&gt;0),1,0)</f>
        <v>0</v>
      </c>
      <c r="I191" s="249"/>
      <c r="J191" s="227"/>
      <c r="K191" s="249"/>
      <c r="L191" s="249"/>
      <c r="M191" s="249"/>
      <c r="U191" s="233">
        <v>35433</v>
      </c>
    </row>
    <row r="192" spans="1:21" ht="30" customHeight="1">
      <c r="A192" s="164">
        <f>1+A191</f>
        <v>186</v>
      </c>
      <c r="B192" s="165" t="str">
        <f>IF(E192=1,"Pogreška",IF(F192=1,"Provjera","O.K."))</f>
        <v>O.K.</v>
      </c>
      <c r="C192" s="173" t="s">
        <v>2936</v>
      </c>
      <c r="D192" s="248"/>
      <c r="E192" s="233">
        <f>MAX(G192:L192)</f>
        <v>0</v>
      </c>
      <c r="F192" s="231">
        <v>0</v>
      </c>
      <c r="G192" s="232">
        <f>IF(AND(I3=41,MAX(PRRAS!D14:E45,PRRAS!D146:E146,PRRAS!D149:E149,PRRAS!D183:E183,PRRAS!D352:E352,PRRAS!D404:E404,PRRAS!D425:E429,PRRAS!D432:E432,PRRAS!D442:E444,PRRAS!D448:E449,PRRAS!D463:E465,PRRAS!D468:E471,PRRAS!D490:E492)&gt;0),1,0)</f>
        <v>0</v>
      </c>
      <c r="I192" s="249"/>
      <c r="J192" s="227"/>
      <c r="K192" s="249"/>
      <c r="L192" s="249"/>
      <c r="M192" s="249"/>
      <c r="U192" s="233">
        <v>35484</v>
      </c>
    </row>
    <row r="193" spans="1:21" ht="30" customHeight="1">
      <c r="A193" s="164">
        <f>1+A192</f>
        <v>187</v>
      </c>
      <c r="B193" s="165" t="str">
        <f>IF(E193=1,"Pogreška",IF(F193=1,"Provjera","O.K."))</f>
        <v>O.K.</v>
      </c>
      <c r="C193" s="173" t="s">
        <v>2937</v>
      </c>
      <c r="D193" s="248"/>
      <c r="E193" s="233">
        <f>MAX(G193:L193)</f>
        <v>0</v>
      </c>
      <c r="F193" s="231">
        <v>0</v>
      </c>
      <c r="G193" s="232">
        <f>IF(AND(I3=41,MAX(PRRAS!D521:E521,PRRAS!D524:E527,PRRAS!D530:E530,PRRAS!D533:E537,PRRAS!D540:E540,PRRAS!D550:E552,PRRAS!D556:E557,PRRAS!D573:E573,PRRAS!D576:E582,PRRAS!D592:E592,PRRAS!D595:E595,PRRAS!D599:E601)&gt;0),1,0)</f>
        <v>0</v>
      </c>
      <c r="I193" s="249"/>
      <c r="J193" s="227"/>
      <c r="K193" s="249"/>
      <c r="L193" s="249"/>
      <c r="M193" s="249"/>
      <c r="U193" s="233">
        <v>35548</v>
      </c>
    </row>
    <row r="194" spans="1:21" ht="30" customHeight="1">
      <c r="A194" s="164">
        <f>1+A193</f>
        <v>188</v>
      </c>
      <c r="B194" s="165" t="str">
        <f>IF(E194=1,"Pogreška",IF(F194=1,"Provjera","O.K."))</f>
        <v>O.K.</v>
      </c>
      <c r="C194" s="173" t="s">
        <v>2938</v>
      </c>
      <c r="D194" s="248"/>
      <c r="E194" s="233">
        <f>MAX(G194:L194)</f>
        <v>0</v>
      </c>
      <c r="F194" s="231">
        <v>0</v>
      </c>
      <c r="G194" s="232">
        <f>IF(AND(I3=41,MAX(PRRAS!D629:E631,PRRAS!D634:E634,PRRAS!D637:E637,PRRAS!D656:E656,PRRAS!D658:E658,PRRAS!D713:E713,PRRAS!D715:E715,PRRAS!D717:E717,PRRAS!D719:E719)&gt;0),1,0)</f>
        <v>0</v>
      </c>
      <c r="I194" s="249"/>
      <c r="J194" s="227"/>
      <c r="K194" s="249"/>
      <c r="L194" s="249"/>
      <c r="M194" s="249"/>
      <c r="N194" s="251"/>
      <c r="U194" s="233">
        <v>35669</v>
      </c>
    </row>
    <row r="195" spans="1:21" ht="30" customHeight="1">
      <c r="A195" s="164">
        <f>1+A194</f>
        <v>189</v>
      </c>
      <c r="B195" s="165" t="str">
        <f>IF(E195=1,"Pogreška",IF(F195=1,"Provjera","O.K."))</f>
        <v>O.K.</v>
      </c>
      <c r="C195" s="173" t="s">
        <v>2939</v>
      </c>
      <c r="D195" s="248"/>
      <c r="E195" s="233">
        <f>MAX(G195:L195)</f>
        <v>0</v>
      </c>
      <c r="F195" s="231">
        <v>0</v>
      </c>
      <c r="G195" s="232">
        <f>IF(AND(I3=42,MAX(PRRAS!D14:E45,PRRAS!D51:E55,PRRAS!D142:E146,PRRAS!D149:E149,PRRAS!D183:E183,PRRAS!D233:E238,PRRAS!D258:E263,PRRAS!D352:E352,PRRAS!D404:E404)&gt;0),1,0)</f>
        <v>0</v>
      </c>
      <c r="I195" s="227"/>
      <c r="J195" s="249"/>
      <c r="K195" s="249"/>
      <c r="L195" s="249"/>
      <c r="M195" s="249"/>
      <c r="U195" s="233">
        <v>35708</v>
      </c>
    </row>
    <row r="196" spans="1:21" ht="30" customHeight="1">
      <c r="A196" s="164">
        <f>1+A195</f>
        <v>190</v>
      </c>
      <c r="B196" s="165" t="str">
        <f>IF(E196=1,"Pogreška",IF(F196=1,"Provjera","O.K."))</f>
        <v>O.K.</v>
      </c>
      <c r="C196" s="173" t="s">
        <v>2940</v>
      </c>
      <c r="D196" s="248"/>
      <c r="E196" s="233">
        <f>MAX(G196:L196)</f>
        <v>0</v>
      </c>
      <c r="F196" s="231">
        <v>0</v>
      </c>
      <c r="G196" s="232">
        <f>IF(AND(I3=42,MAX(PRRAS!D425:E429,PRRAS!D432:E432,PRRAS!D442:E444,PRRAS!D448:E449,PRRAS!D463:E465,PRRAS!D468:E471,PRRAS!D474:E474,PRRAS!D483:E483,PRRAS!D486:E486,PRRAS!D488:E492,PRRAS!D521:E521,PRRAS!D524:E527)&gt;0),1,0)</f>
        <v>0</v>
      </c>
      <c r="I196" s="227"/>
      <c r="J196" s="249"/>
      <c r="K196" s="249"/>
      <c r="L196" s="249"/>
      <c r="M196" s="249"/>
      <c r="U196" s="233">
        <v>35716</v>
      </c>
    </row>
    <row r="197" spans="1:21" ht="30" customHeight="1">
      <c r="A197" s="164">
        <f>1+A196</f>
        <v>191</v>
      </c>
      <c r="B197" s="165" t="str">
        <f>IF(E197=1,"Pogreška",IF(F197=1,"Provjera","O.K."))</f>
        <v>O.K.</v>
      </c>
      <c r="C197" s="173" t="s">
        <v>2941</v>
      </c>
      <c r="D197" s="248"/>
      <c r="E197" s="233">
        <f>MAX(G197:L197)</f>
        <v>0</v>
      </c>
      <c r="F197" s="231">
        <v>0</v>
      </c>
      <c r="G197" s="232">
        <f>IF(AND(I3=42,MAX(PRRAS!D530:E530,PRRAS!D533:E537,PRRAS!D540:E540,PRRAS!D550:E552,PRRAS!D556:E557,PRRAS!D573:E573,PRRAS!D576:E582,PRRAS!D592:E592,PRRAS!D595:E595,PRRAS!D599:E601)&gt;0),1,0)</f>
        <v>0</v>
      </c>
      <c r="I197" s="227"/>
      <c r="J197" s="249"/>
      <c r="K197" s="249"/>
      <c r="L197" s="249"/>
      <c r="M197" s="249"/>
      <c r="U197" s="233">
        <v>35757</v>
      </c>
    </row>
    <row r="198" spans="1:21" ht="30" customHeight="1">
      <c r="A198" s="164">
        <f>1+A197</f>
        <v>192</v>
      </c>
      <c r="B198" s="165" t="str">
        <f>IF(E198=1,"Pogreška",IF(F198=1,"Provjera","O.K."))</f>
        <v>O.K.</v>
      </c>
      <c r="C198" s="173" t="s">
        <v>2942</v>
      </c>
      <c r="D198" s="248"/>
      <c r="E198" s="233">
        <f>MAX(G198:L198)</f>
        <v>0</v>
      </c>
      <c r="F198" s="231">
        <v>0</v>
      </c>
      <c r="G198" s="232">
        <f>IF(AND(I3=42,MAX(PRRAS!D629:E631,PRRAS!D634:E634,PRRAS!D637:E637,PRRAS!D656:E656,PRRAS!D658:E658,PRRAS!D699:E699,PRRAS!D713:E713,PRRAS!D715:E715,PRRAS!D717:E717,PRRAS!D719:E719)&gt;0),1,0)</f>
        <v>0</v>
      </c>
      <c r="I198" s="227"/>
      <c r="J198" s="249"/>
      <c r="K198" s="249"/>
      <c r="L198" s="249"/>
      <c r="M198" s="249"/>
      <c r="U198" s="233">
        <v>35790</v>
      </c>
    </row>
    <row r="199" spans="1:21" ht="51" customHeight="1">
      <c r="A199" s="164">
        <f>1+A198</f>
        <v>193</v>
      </c>
      <c r="B199" s="165" t="str">
        <f>IF(E199=1,"Pogreška",IF(F199=1,"Provjera","O.K."))</f>
        <v>O.K.</v>
      </c>
      <c r="C199" s="172" t="s">
        <v>2943</v>
      </c>
      <c r="E199" s="233">
        <v>0</v>
      </c>
      <c r="F199" s="233">
        <f t="shared" si="14" ref="F199:F230">MAX(L199:O199)</f>
        <v>0</v>
      </c>
      <c r="L199" s="231">
        <f>IF(AND($I$3=11,OR(PRRAS!D656&gt;0,PRRAS!D658&gt;0),OR(PRRAS!D657&gt;0,PRRAS!D659&gt;0)),1,0)</f>
        <v>0</v>
      </c>
      <c r="M199" s="231">
        <f>IF(AND($I$3=11,OR(PRRAS!E656&gt;0,PRRAS!E658&gt;0),OR(PRRAS!E657&gt;0,PRRAS!E659&gt;0)),1,0)</f>
        <v>0</v>
      </c>
      <c r="U199" s="233">
        <v>35888</v>
      </c>
    </row>
    <row r="200" spans="1:21" ht="30" customHeight="1">
      <c r="A200" s="164">
        <f>1+A199</f>
        <v>194</v>
      </c>
      <c r="B200" s="165" t="str">
        <f>IF(E200=1,"Pogreška",IF(F200=1,"Provjera","O.K."))</f>
        <v>Provjera</v>
      </c>
      <c r="C200" s="172" t="s">
        <v>2944</v>
      </c>
      <c r="E200" s="233">
        <v>0</v>
      </c>
      <c r="F200" s="233">
        <f>MAX(L200:O200)</f>
        <v>1</v>
      </c>
      <c r="L200" s="231">
        <f>IF(AND(PRRAS!D30&gt;0,PRRAS!D661=0),1,0)</f>
        <v>1</v>
      </c>
      <c r="M200" s="231">
        <f>IF(AND(PRRAS!E30&gt;0,PRRAS!E661=0),1,0)</f>
        <v>1</v>
      </c>
      <c r="U200" s="233">
        <v>35896</v>
      </c>
    </row>
    <row r="201" spans="1:21" ht="30" customHeight="1">
      <c r="A201" s="164">
        <f>1+A200</f>
        <v>195</v>
      </c>
      <c r="B201" s="165" t="str">
        <f>IF(E201=1,"Pogreška",IF(F201=1,"Provjera","O.K."))</f>
        <v>O.K.</v>
      </c>
      <c r="C201" s="172" t="s">
        <v>2945</v>
      </c>
      <c r="E201" s="233">
        <v>0</v>
      </c>
      <c r="F201" s="233">
        <f>MAX(L201:O201)</f>
        <v>0</v>
      </c>
      <c r="L201" s="231">
        <f>IF(AND(PRRAS!D39&gt;0,SUM(PRRAS!D662:PRRAS!D663)=0),1,0)</f>
        <v>0</v>
      </c>
      <c r="M201" s="231">
        <f>IF(AND(PRRAS!E39&gt;0,SUM(PRRAS!E662:PRRAS!E663)=0),1,0)</f>
        <v>0</v>
      </c>
      <c r="U201" s="233">
        <v>35907</v>
      </c>
    </row>
    <row r="202" spans="1:21" ht="30" customHeight="1">
      <c r="A202" s="164">
        <f>1+A201</f>
        <v>196</v>
      </c>
      <c r="B202" s="165" t="str">
        <f>IF(E202=1,"Pogreška",IF(F202=1,"Provjera","O.K."))</f>
        <v>O.K.</v>
      </c>
      <c r="C202" s="172" t="s">
        <v>2946</v>
      </c>
      <c r="E202" s="233">
        <v>0</v>
      </c>
      <c r="F202" s="233">
        <f>MAX(L202:O202)</f>
        <v>0</v>
      </c>
      <c r="L202" s="231">
        <f>IF(AND(PRRAS!D93&gt;0,PRRAS!D690=0),1,0)</f>
        <v>0</v>
      </c>
      <c r="M202" s="231">
        <f>IF(AND(PRRAS!E93&gt;0,PRRAS!E690=0),1,0)</f>
        <v>0</v>
      </c>
      <c r="U202" s="233">
        <v>35923</v>
      </c>
    </row>
    <row r="203" spans="1:21" ht="43.5" customHeight="1">
      <c r="A203" s="164">
        <f>1+A202</f>
        <v>197</v>
      </c>
      <c r="B203" s="165" t="str">
        <f t="shared" si="15" ref="B203:B260">IF(E203=1,"Pogreška",IF(F203=1,"Provjera","O.K."))</f>
        <v>Provjera</v>
      </c>
      <c r="C203" s="172" t="s">
        <v>2947</v>
      </c>
      <c r="E203" s="233">
        <v>0</v>
      </c>
      <c r="F203" s="233">
        <f>MAX(L203:O203)</f>
        <v>1</v>
      </c>
      <c r="L203" s="231">
        <f>IF(AND(PRRAS!D127&gt;0,SUM(PRRAS!D698:PRRAS!D700)=0),1,0)</f>
        <v>0</v>
      </c>
      <c r="M203" s="231">
        <f>IF(AND(PRRAS!E127&gt;0,SUM(PRRAS!E698:PRRAS!E700)=0),1,0)</f>
        <v>1</v>
      </c>
      <c r="U203" s="233">
        <v>35931</v>
      </c>
    </row>
    <row r="204" spans="1:21" ht="30" customHeight="1">
      <c r="A204" s="164">
        <f>1+A203</f>
        <v>198</v>
      </c>
      <c r="B204" s="165" t="str">
        <f>IF(E204=1,"Pogreška",IF(F204=1,"Provjera","O.K."))</f>
        <v>Provjera</v>
      </c>
      <c r="C204" s="172" t="s">
        <v>2948</v>
      </c>
      <c r="E204" s="233">
        <v>0</v>
      </c>
      <c r="F204" s="233">
        <f>MAX(L204:O204)</f>
        <v>1</v>
      </c>
      <c r="G204" s="253"/>
      <c r="H204" s="253"/>
      <c r="L204" s="231">
        <f>IF(AND(PRRAS!D166&gt;0,SUM(PRRAS!D701:D702)=0),1,0)</f>
        <v>1</v>
      </c>
      <c r="M204" s="231">
        <f>IF(AND(PRRAS!E166&gt;0,SUM(PRRAS!E701:E702)=0),1,0)</f>
        <v>1</v>
      </c>
      <c r="U204" s="233">
        <v>35940</v>
      </c>
    </row>
    <row r="205" spans="1:21" ht="30" customHeight="1">
      <c r="A205" s="164">
        <f>1+A204</f>
        <v>199</v>
      </c>
      <c r="B205" s="165" t="str">
        <f>IF(E205=1,"Pogreška",IF(F205=1,"Provjera","O.K."))</f>
        <v>Provjera</v>
      </c>
      <c r="C205" s="172" t="s">
        <v>2949</v>
      </c>
      <c r="E205" s="233">
        <v>0</v>
      </c>
      <c r="F205" s="233">
        <f>MAX(L205:O205)</f>
        <v>1</v>
      </c>
      <c r="G205" s="253"/>
      <c r="H205" s="253"/>
      <c r="L205" s="231">
        <f>IF(AND(PRRAS!D191&gt;0,PRRAS!D705=0),1,0)</f>
        <v>1</v>
      </c>
      <c r="M205" s="231">
        <f>IF(AND(PRRAS!E191&gt;0,PRRAS!E705=0),1,0)</f>
        <v>0</v>
      </c>
      <c r="U205" s="233">
        <v>35958</v>
      </c>
    </row>
    <row r="206" spans="1:21" ht="45" customHeight="1">
      <c r="A206" s="164">
        <f>1+A205</f>
        <v>200</v>
      </c>
      <c r="B206" s="165" t="str">
        <f>IF(E206=1,"Pogreška",IF(F206=1,"Provjera","O.K."))</f>
        <v>O.K.</v>
      </c>
      <c r="C206" s="172" t="s">
        <v>2950</v>
      </c>
      <c r="E206" s="233">
        <v>0</v>
      </c>
      <c r="F206" s="233">
        <f>MAX(L206:O206)</f>
        <v>0</v>
      </c>
      <c r="G206" s="253"/>
      <c r="H206" s="253"/>
      <c r="L206" s="231">
        <f>IF(AND(PRRAS!D192&gt;0,SUM(PRRAS!D706:D708)=0),1,0)</f>
        <v>0</v>
      </c>
      <c r="M206" s="231">
        <f>IF(AND(PRRAS!E192&gt;0,SUM(PRRAS!E706:E708)=0),1,0)</f>
        <v>0</v>
      </c>
      <c r="U206" s="233">
        <v>35974</v>
      </c>
    </row>
    <row r="207" spans="1:21" ht="30" customHeight="1">
      <c r="A207" s="164">
        <f>1+A206</f>
        <v>201</v>
      </c>
      <c r="B207" s="165" t="str">
        <f>IF(E207=1,"Pogreška",IF(F207=1,"Provjera","O.K."))</f>
        <v>Provjera</v>
      </c>
      <c r="C207" s="172" t="s">
        <v>2951</v>
      </c>
      <c r="E207" s="233">
        <v>0</v>
      </c>
      <c r="F207" s="233">
        <f>MAX(L207:O207)</f>
        <v>1</v>
      </c>
      <c r="G207" s="253"/>
      <c r="H207" s="253"/>
      <c r="L207" s="231">
        <f>IF(AND(PRRAS!D194&gt;0,PRRAS!D709=0),1,0)</f>
        <v>1</v>
      </c>
      <c r="M207" s="231">
        <f>IF(AND(PRRAS!E194&gt;0,PRRAS!E709=0),1,0)</f>
        <v>1</v>
      </c>
      <c r="U207" s="233">
        <v>36047</v>
      </c>
    </row>
    <row r="208" spans="1:21" ht="30" customHeight="1">
      <c r="A208" s="164">
        <f>1+A207</f>
        <v>202</v>
      </c>
      <c r="B208" s="165" t="str">
        <f>IF(E208=1,"Pogreška",IF(F208=1,"Provjera","O.K."))</f>
        <v>O.K.</v>
      </c>
      <c r="C208" s="172" t="s">
        <v>2952</v>
      </c>
      <c r="E208" s="233">
        <v>0</v>
      </c>
      <c r="F208" s="233">
        <f>MAX(L208:O208)</f>
        <v>0</v>
      </c>
      <c r="G208" s="253"/>
      <c r="H208" s="253"/>
      <c r="L208" s="231">
        <f>IF(AND(PRRAS!D197&gt;0,PRRAS!D710=0),1,0)</f>
        <v>0</v>
      </c>
      <c r="M208" s="231">
        <f>IF(AND(PRRAS!E197&gt;0,PRRAS!E710=0),1,0)</f>
        <v>0</v>
      </c>
      <c r="U208" s="233">
        <v>36080</v>
      </c>
    </row>
    <row r="209" spans="1:21" ht="30" customHeight="1">
      <c r="A209" s="164">
        <f>1+A208</f>
        <v>203</v>
      </c>
      <c r="B209" s="165" t="str">
        <f>IF(E209=1,"Pogreška",IF(F209=1,"Provjera","O.K."))</f>
        <v>O.K.</v>
      </c>
      <c r="C209" s="172" t="s">
        <v>2953</v>
      </c>
      <c r="E209" s="233">
        <v>0</v>
      </c>
      <c r="F209" s="233">
        <f>MAX(L209:O209)</f>
        <v>0</v>
      </c>
      <c r="G209" s="253"/>
      <c r="H209" s="253"/>
      <c r="L209" s="231">
        <f>IF(AND(PRRAS!D198&gt;0,PRRAS!D711=0),1,0)</f>
        <v>0</v>
      </c>
      <c r="M209" s="231">
        <f>IF(AND(PRRAS!E198&gt;0,PRRAS!E711=0),1,0)</f>
        <v>0</v>
      </c>
      <c r="U209" s="233">
        <v>36098</v>
      </c>
    </row>
    <row r="210" spans="1:21" ht="43.5" customHeight="1">
      <c r="A210" s="164">
        <f t="shared" si="16" ref="A210:A241">1+A209</f>
        <v>204</v>
      </c>
      <c r="B210" s="165" t="str">
        <f>IF(E210=1,"Pogreška",IF(F210=1,"Provjera","O.K."))</f>
        <v>O.K.</v>
      </c>
      <c r="C210" s="172" t="s">
        <v>2954</v>
      </c>
      <c r="E210" s="233">
        <v>0</v>
      </c>
      <c r="F210" s="233">
        <f>MAX(L210:O210)</f>
        <v>0</v>
      </c>
      <c r="G210" s="253"/>
      <c r="H210" s="253"/>
      <c r="L210" s="231">
        <f>IF(AND(PRRAS!D216&gt;0,SUM(PRRAS!D733:D735)=0),1,0)</f>
        <v>0</v>
      </c>
      <c r="M210" s="231">
        <f>IF(AND(PRRAS!E216&gt;0,SUM(PRRAS!E733:E735)=0),1,0)</f>
        <v>0</v>
      </c>
      <c r="U210" s="233">
        <v>36119</v>
      </c>
    </row>
    <row r="211" spans="1:21" ht="30" customHeight="1">
      <c r="A211" s="164">
        <f>1+A210</f>
        <v>205</v>
      </c>
      <c r="B211" s="165" t="str">
        <f>IF(E211=1,"Pogreška",IF(F211=1,"Provjera","O.K."))</f>
        <v>O.K.</v>
      </c>
      <c r="C211" s="172" t="s">
        <v>2955</v>
      </c>
      <c r="E211" s="233">
        <v>0</v>
      </c>
      <c r="F211" s="233">
        <f>MAX(L211:O211)</f>
        <v>0</v>
      </c>
      <c r="L211" s="231">
        <f>IF(AND(PRRAS!D222&gt;0,PRRAS!D743=0),1,0)</f>
        <v>0</v>
      </c>
      <c r="M211" s="231">
        <f>IF(AND(PRRAS!E222&gt;0,PRRAS!E743=0),1,0)</f>
        <v>0</v>
      </c>
      <c r="U211" s="233">
        <v>36127</v>
      </c>
    </row>
    <row r="212" spans="1:21" ht="15" customHeight="1">
      <c r="A212" s="164">
        <f>1+A211</f>
        <v>206</v>
      </c>
      <c r="B212" s="165" t="str">
        <f>IF(E212=1,"Pogreška",IF(F212=1,"Provjera","O.K."))</f>
        <v>O.K.</v>
      </c>
      <c r="C212" s="172" t="s">
        <v>2956</v>
      </c>
      <c r="E212" s="233">
        <f>MAX(G212:K212)</f>
        <v>0</v>
      </c>
      <c r="F212" s="233">
        <f>MAX(L212:O212)</f>
        <v>0</v>
      </c>
      <c r="G212" s="232">
        <f>IF(ABS(PRRAS!D265-SUM(PRRAS!D785:D793)&gt;1),1,0)</f>
        <v>0</v>
      </c>
      <c r="H212" s="232">
        <f>IF(ABS(PRRAS!E265-SUM(PRRAS!E785:E793)&gt;1),1,0)</f>
        <v>0</v>
      </c>
      <c r="U212" s="233">
        <v>36225</v>
      </c>
    </row>
    <row r="213" spans="1:21" ht="30" customHeight="1">
      <c r="A213" s="164">
        <f>1+A212</f>
        <v>207</v>
      </c>
      <c r="B213" s="165" t="str">
        <f>IF(E213=1,"Pogreška",IF(F213=1,"Provjera","O.K."))</f>
        <v>Provjera</v>
      </c>
      <c r="C213" s="172" t="s">
        <v>2957</v>
      </c>
      <c r="E213" s="233">
        <v>0</v>
      </c>
      <c r="F213" s="233">
        <f>MAX(L213:O213)</f>
        <v>1</v>
      </c>
      <c r="L213" s="231">
        <f>IF(AND(PRRAS!D270&gt;0,PRRAS!D799=0),1,0)</f>
        <v>1</v>
      </c>
      <c r="M213" s="231">
        <f>IF(AND(PRRAS!E270&gt;0,PRRAS!E799=0),1,0)</f>
        <v>1</v>
      </c>
      <c r="U213" s="233">
        <v>36233</v>
      </c>
    </row>
    <row r="214" spans="1:21" ht="33" customHeight="1">
      <c r="A214" s="164">
        <f>1+A213</f>
        <v>208</v>
      </c>
      <c r="B214" s="165" t="str">
        <f>IF(E214=1,"Pogreška",IF(F214=1,"Provjera","O.K."))</f>
        <v>O.K.</v>
      </c>
      <c r="C214" s="172" t="s">
        <v>2958</v>
      </c>
      <c r="E214" s="233">
        <v>0</v>
      </c>
      <c r="F214" s="233">
        <f>MAX(L214:O214)</f>
        <v>0</v>
      </c>
      <c r="L214" s="231">
        <f>IF(AND(PRRAS!D431&gt;0,SUM(PRRAS!D813:D814)=0),1,0)</f>
        <v>0</v>
      </c>
      <c r="M214" s="231">
        <f>IF(AND(PRRAS!E431&gt;0,SUM(PRRAS!E813:E814)=0),1,0)</f>
        <v>0</v>
      </c>
      <c r="U214" s="233">
        <v>36276</v>
      </c>
    </row>
    <row r="215" spans="1:21" ht="30" customHeight="1">
      <c r="A215" s="164">
        <f>1+A214</f>
        <v>209</v>
      </c>
      <c r="B215" s="165" t="str">
        <f>IF(E215=1,"Pogreška",IF(F215=1,"Provjera","O.K."))</f>
        <v>O.K.</v>
      </c>
      <c r="C215" s="172" t="s">
        <v>2959</v>
      </c>
      <c r="E215" s="233">
        <v>0</v>
      </c>
      <c r="F215" s="233">
        <f>MAX(L215:O215)</f>
        <v>0</v>
      </c>
      <c r="L215" s="231">
        <f>IF(AND(PRRAS!D434&gt;0,SUM(PRRAS!D815:D816)=0),1,0)</f>
        <v>0</v>
      </c>
      <c r="M215" s="231">
        <f>IF(AND(PRRAS!E434&gt;0,SUM(PRRAS!E815:E816)=0),1,0)</f>
        <v>0</v>
      </c>
      <c r="U215" s="233">
        <v>36372</v>
      </c>
    </row>
    <row r="216" spans="1:21" ht="30" customHeight="1">
      <c r="A216" s="164">
        <f>1+A215</f>
        <v>210</v>
      </c>
      <c r="B216" s="165" t="str">
        <f>IF(E216=1,"Pogreška",IF(F216=1,"Provjera","O.K."))</f>
        <v>O.K.</v>
      </c>
      <c r="C216" s="172" t="s">
        <v>2960</v>
      </c>
      <c r="E216" s="233">
        <v>0</v>
      </c>
      <c r="F216" s="233">
        <f>MAX(L216:O216)</f>
        <v>0</v>
      </c>
      <c r="L216" s="231">
        <f>IF(AND(PRRAS!D435&gt;0,SUM(PRRAS!D817:D818)=0),1,0)</f>
        <v>0</v>
      </c>
      <c r="M216" s="231">
        <f>IF(AND(PRRAS!E435&gt;0,SUM(PRRAS!E817:E818)=0),1,0)</f>
        <v>0</v>
      </c>
      <c r="U216" s="233">
        <v>36428</v>
      </c>
    </row>
    <row r="217" spans="1:21" ht="30" customHeight="1">
      <c r="A217" s="164">
        <f>1+A216</f>
        <v>211</v>
      </c>
      <c r="B217" s="165" t="str">
        <f>IF(E217=1,"Pogreška",IF(F217=1,"Provjera","O.K."))</f>
        <v>O.K.</v>
      </c>
      <c r="C217" s="172" t="s">
        <v>2961</v>
      </c>
      <c r="E217" s="233">
        <v>0</v>
      </c>
      <c r="F217" s="233">
        <f>MAX(L217:O217)</f>
        <v>0</v>
      </c>
      <c r="L217" s="231">
        <f>IF(AND(PRRAS!D436&gt;0,SUM(PRRAS!D819:D820)=0),1,0)</f>
        <v>0</v>
      </c>
      <c r="M217" s="231">
        <f>IF(AND(PRRAS!E436&gt;0,SUM(PRRAS!E819:E820)=0),1,0)</f>
        <v>0</v>
      </c>
      <c r="U217" s="233">
        <v>36524</v>
      </c>
    </row>
    <row r="218" spans="1:21" ht="30" customHeight="1">
      <c r="A218" s="164">
        <f>1+A217</f>
        <v>212</v>
      </c>
      <c r="B218" s="165" t="str">
        <f>IF(E218=1,"Pogreška",IF(F218=1,"Provjera","O.K."))</f>
        <v>O.K.</v>
      </c>
      <c r="C218" s="172" t="s">
        <v>2962</v>
      </c>
      <c r="E218" s="233">
        <v>0</v>
      </c>
      <c r="F218" s="233">
        <f>MAX(L218:O218)</f>
        <v>0</v>
      </c>
      <c r="L218" s="231">
        <f>IF(AND(PRRAS!D439&gt;0,SUM(PRRAS!D824:D825)=0),1,0)</f>
        <v>0</v>
      </c>
      <c r="M218" s="231">
        <f>IF(AND(PRRAS!E439&gt;0,SUM(PRRAS!E824:E825)=0),1,0)</f>
        <v>0</v>
      </c>
      <c r="U218" s="233">
        <v>36532</v>
      </c>
    </row>
    <row r="219" spans="1:21" ht="30" customHeight="1">
      <c r="A219" s="164">
        <f>1+A218</f>
        <v>213</v>
      </c>
      <c r="B219" s="165" t="str">
        <f>IF(E219=1,"Pogreška",IF(F219=1,"Provjera","O.K."))</f>
        <v>O.K.</v>
      </c>
      <c r="C219" s="172" t="s">
        <v>2963</v>
      </c>
      <c r="E219" s="233">
        <v>0</v>
      </c>
      <c r="F219" s="233">
        <f>MAX(L219:O219)</f>
        <v>0</v>
      </c>
      <c r="L219" s="231">
        <f>IF(AND(PRRAS!D440&gt;0,SUM(PRRAS!D826:D827)=0),1,0)</f>
        <v>0</v>
      </c>
      <c r="M219" s="231">
        <f>IF(AND(PRRAS!E440&gt;0,SUM(PRRAS!E826:E827)=0),1,0)</f>
        <v>0</v>
      </c>
      <c r="U219" s="233">
        <v>36549</v>
      </c>
    </row>
    <row r="220" spans="1:21" ht="30" customHeight="1">
      <c r="A220" s="164">
        <f>1+A219</f>
        <v>214</v>
      </c>
      <c r="B220" s="165" t="str">
        <f>IF(E220=1,"Pogreška",IF(F220=1,"Provjera","O.K."))</f>
        <v>O.K.</v>
      </c>
      <c r="C220" s="172" t="s">
        <v>2964</v>
      </c>
      <c r="E220" s="233">
        <v>0</v>
      </c>
      <c r="F220" s="233">
        <f>MAX(L220:O220)</f>
        <v>0</v>
      </c>
      <c r="L220" s="231">
        <f>IF(AND(PRRAS!D441&gt;0,SUM(PRRAS!D828:D829)=0),1,0)</f>
        <v>0</v>
      </c>
      <c r="M220" s="231">
        <f>IF(AND(PRRAS!E441&gt;0,SUM(PRRAS!E828:E829)=0),1,0)</f>
        <v>0</v>
      </c>
      <c r="U220" s="233">
        <v>36604</v>
      </c>
    </row>
    <row r="221" spans="1:21" ht="30" customHeight="1">
      <c r="A221" s="164">
        <f>1+A220</f>
        <v>215</v>
      </c>
      <c r="B221" s="165" t="str">
        <f>IF(E221=1,"Pogreška",IF(F221=1,"Provjera","O.K."))</f>
        <v>O.K.</v>
      </c>
      <c r="C221" s="172" t="s">
        <v>2965</v>
      </c>
      <c r="E221" s="233">
        <v>0</v>
      </c>
      <c r="F221" s="233">
        <f>MAX(L221:O221)</f>
        <v>0</v>
      </c>
      <c r="L221" s="231">
        <f>IF(AND(PRRAS!D473&gt;0,PRRAS!D856=0),1,0)</f>
        <v>0</v>
      </c>
      <c r="M221" s="231">
        <f>IF(AND(PRRAS!E473&gt;0,PRRAS!E856=0),1,0)</f>
        <v>0</v>
      </c>
      <c r="U221" s="233">
        <v>36612</v>
      </c>
    </row>
    <row r="222" spans="1:21" ht="30" customHeight="1">
      <c r="A222" s="164">
        <f>1+A221</f>
        <v>216</v>
      </c>
      <c r="B222" s="165" t="str">
        <f>IF(E222=1,"Pogreška",IF(F222=1,"Provjera","O.K."))</f>
        <v>O.K.</v>
      </c>
      <c r="C222" s="172" t="s">
        <v>2966</v>
      </c>
      <c r="E222" s="233">
        <v>0</v>
      </c>
      <c r="F222" s="233">
        <f>MAX(L222:O222)</f>
        <v>0</v>
      </c>
      <c r="L222" s="231">
        <f>IF(AND(PRRAS!D489&gt;0,PRRAS!D857=0),1,0)</f>
        <v>0</v>
      </c>
      <c r="M222" s="231">
        <f>IF(AND(PRRAS!E489&gt;0,PRRAS!E857=0),1,0)</f>
        <v>0</v>
      </c>
      <c r="U222" s="233">
        <v>36645</v>
      </c>
    </row>
    <row r="223" spans="1:21" ht="30" customHeight="1">
      <c r="A223" s="164">
        <f>1+A222</f>
        <v>217</v>
      </c>
      <c r="B223" s="165" t="str">
        <f>IF(E223=1,"Pogreška",IF(F223=1,"Provjera","O.K."))</f>
        <v>O.K.</v>
      </c>
      <c r="C223" s="172" t="s">
        <v>2967</v>
      </c>
      <c r="E223" s="233">
        <v>0</v>
      </c>
      <c r="F223" s="233">
        <f>MAX(L223:O223)</f>
        <v>0</v>
      </c>
      <c r="L223" s="231">
        <f>IF(AND(PRRAS!D490&gt;0,PRRAS!D858=0),1,0)</f>
        <v>0</v>
      </c>
      <c r="M223" s="231">
        <f>IF(AND(PRRAS!E490&gt;0,PRRAS!E858=0),1,0)</f>
        <v>0</v>
      </c>
      <c r="U223" s="233">
        <v>36653</v>
      </c>
    </row>
    <row r="224" spans="1:21" ht="30" customHeight="1">
      <c r="A224" s="164">
        <f>1+A223</f>
        <v>218</v>
      </c>
      <c r="B224" s="165" t="str">
        <f>IF(E224=1,"Pogreška",IF(F224=1,"Provjera","O.K."))</f>
        <v>O.K.</v>
      </c>
      <c r="C224" s="172" t="s">
        <v>2968</v>
      </c>
      <c r="E224" s="233">
        <v>0</v>
      </c>
      <c r="F224" s="233">
        <f>MAX(L224:O224)</f>
        <v>0</v>
      </c>
      <c r="L224" s="231">
        <f>IF(AND(PRRAS!D491&gt;0,PRRAS!D859=0),1,0)</f>
        <v>0</v>
      </c>
      <c r="M224" s="231">
        <f>IF(AND(PRRAS!E491&gt;0,PRRAS!E859=0),1,0)</f>
        <v>0</v>
      </c>
      <c r="U224" s="233">
        <v>36688</v>
      </c>
    </row>
    <row r="225" spans="1:21" ht="30" customHeight="1">
      <c r="A225" s="164">
        <f>1+A224</f>
        <v>219</v>
      </c>
      <c r="B225" s="165" t="str">
        <f>IF(E225=1,"Pogreška",IF(F225=1,"Provjera","O.K."))</f>
        <v>O.K.</v>
      </c>
      <c r="C225" s="172" t="s">
        <v>2969</v>
      </c>
      <c r="E225" s="233">
        <v>0</v>
      </c>
      <c r="F225" s="233">
        <f>MAX(L225:O225)</f>
        <v>0</v>
      </c>
      <c r="L225" s="231">
        <f>IF(AND(PRRAS!D492&gt;0,PRRAS!D860=0),1,0)</f>
        <v>0</v>
      </c>
      <c r="M225" s="231">
        <f>IF(AND(PRRAS!E492&gt;0,PRRAS!E860=0),1,0)</f>
        <v>0</v>
      </c>
      <c r="U225" s="233">
        <v>36696</v>
      </c>
    </row>
    <row r="226" spans="1:21" ht="30" customHeight="1">
      <c r="A226" s="164">
        <f>1+A225</f>
        <v>220</v>
      </c>
      <c r="B226" s="165" t="str">
        <f>IF(E226=1,"Pogreška",IF(F226=1,"Provjera","O.K."))</f>
        <v>O.K.</v>
      </c>
      <c r="C226" s="172" t="s">
        <v>2970</v>
      </c>
      <c r="E226" s="233">
        <v>0</v>
      </c>
      <c r="F226" s="233">
        <f>MAX(L226:O226)</f>
        <v>0</v>
      </c>
      <c r="L226" s="231">
        <f>IF(AND(PRRAS!D495&gt;0,PRRAS!D864=0),1,0)</f>
        <v>0</v>
      </c>
      <c r="M226" s="231">
        <f>IF(AND(PRRAS!E495&gt;0,PRRAS!E864=0),1,0)</f>
        <v>0</v>
      </c>
      <c r="U226" s="233">
        <v>36707</v>
      </c>
    </row>
    <row r="227" spans="1:21" ht="30" customHeight="1">
      <c r="A227" s="164">
        <f>1+A226</f>
        <v>221</v>
      </c>
      <c r="B227" s="165" t="str">
        <f>IF(E227=1,"Pogreška",IF(F227=1,"Provjera","O.K."))</f>
        <v>O.K.</v>
      </c>
      <c r="C227" s="172" t="s">
        <v>2971</v>
      </c>
      <c r="E227" s="233">
        <v>0</v>
      </c>
      <c r="F227" s="233">
        <f>MAX(L227:O227)</f>
        <v>0</v>
      </c>
      <c r="L227" s="231">
        <f>IF(AND(PRRAS!D496&gt;0,SUM(PRRAS!D865:D866)=0),1,0)</f>
        <v>0</v>
      </c>
      <c r="M227" s="231">
        <f>IF(AND(PRRAS!E496&gt;0,SUM(PRRAS!E865:E866)=0),1,0)</f>
        <v>0</v>
      </c>
      <c r="U227" s="233">
        <v>36715</v>
      </c>
    </row>
    <row r="228" spans="1:21" ht="30" customHeight="1">
      <c r="A228" s="164">
        <f>1+A227</f>
        <v>222</v>
      </c>
      <c r="B228" s="165" t="str">
        <f>IF(E228=1,"Pogreška",IF(F228=1,"Provjera","O.K."))</f>
        <v>O.K.</v>
      </c>
      <c r="C228" s="172" t="s">
        <v>2972</v>
      </c>
      <c r="E228" s="233">
        <v>0</v>
      </c>
      <c r="F228" s="233">
        <f>MAX(L228:O228)</f>
        <v>0</v>
      </c>
      <c r="L228" s="231">
        <f>IF(AND(PRRAS!D497&gt;0,PRRAS!D867=0),1,0)</f>
        <v>0</v>
      </c>
      <c r="M228" s="231">
        <f>IF(AND(PRRAS!E497&gt;0,PRRAS!E867=0),1,0)</f>
        <v>0</v>
      </c>
      <c r="U228" s="233">
        <v>36723</v>
      </c>
    </row>
    <row r="229" spans="1:21" ht="30" customHeight="1">
      <c r="A229" s="164">
        <f>1+A228</f>
        <v>223</v>
      </c>
      <c r="B229" s="165" t="str">
        <f>IF(E229=1,"Pogreška",IF(F229=1,"Provjera","O.K."))</f>
        <v>O.K.</v>
      </c>
      <c r="C229" s="172" t="s">
        <v>2973</v>
      </c>
      <c r="E229" s="233">
        <v>0</v>
      </c>
      <c r="F229" s="233">
        <f>MAX(L229:O229)</f>
        <v>0</v>
      </c>
      <c r="L229" s="231">
        <f>IF(AND(PRRAS!D500&gt;0,PRRAS!D871=0),1,0)</f>
        <v>0</v>
      </c>
      <c r="M229" s="231">
        <f>IF(AND(PRRAS!E500&gt;0,PRRAS!E871=0),1,0)</f>
        <v>0</v>
      </c>
      <c r="U229" s="233">
        <v>36731</v>
      </c>
    </row>
    <row r="230" spans="1:21" ht="30" customHeight="1">
      <c r="A230" s="164">
        <f>1+A229</f>
        <v>224</v>
      </c>
      <c r="B230" s="165" t="str">
        <f>IF(E230=1,"Pogreška",IF(F230=1,"Provjera","O.K."))</f>
        <v>O.K.</v>
      </c>
      <c r="C230" s="172" t="s">
        <v>2974</v>
      </c>
      <c r="E230" s="233">
        <v>0</v>
      </c>
      <c r="F230" s="233">
        <f>MAX(L230:O230)</f>
        <v>0</v>
      </c>
      <c r="L230" s="231">
        <f>IF(AND(PRRAS!D501&gt;0,SUM(PRRAS!D872:D873)=0),1,0)</f>
        <v>0</v>
      </c>
      <c r="M230" s="231">
        <f>IF(AND(PRRAS!E501&gt;0,SUM(PRRAS!E872:E873)=0),1,0)</f>
        <v>0</v>
      </c>
      <c r="U230" s="233">
        <v>36758</v>
      </c>
    </row>
    <row r="231" spans="1:21" ht="30" customHeight="1">
      <c r="A231" s="164">
        <f>1+A230</f>
        <v>225</v>
      </c>
      <c r="B231" s="165" t="str">
        <f>IF(E231=1,"Pogreška",IF(F231=1,"Provjera","O.K."))</f>
        <v>O.K.</v>
      </c>
      <c r="C231" s="172" t="s">
        <v>2975</v>
      </c>
      <c r="E231" s="233">
        <v>0</v>
      </c>
      <c r="F231" s="233">
        <f t="shared" si="17" ref="F231:F260">MAX(L231:O231)</f>
        <v>0</v>
      </c>
      <c r="L231" s="231">
        <f>IF(AND(PRRAS!D503&gt;0,PRRAS!D877=0),1,0)</f>
        <v>0</v>
      </c>
      <c r="M231" s="231">
        <f>IF(AND(PRRAS!E503&gt;0,PRRAS!E877=0),1,0)</f>
        <v>0</v>
      </c>
      <c r="U231" s="233">
        <v>36766</v>
      </c>
    </row>
    <row r="232" spans="1:21" ht="30" customHeight="1">
      <c r="A232" s="164">
        <f>1+A231</f>
        <v>226</v>
      </c>
      <c r="B232" s="165" t="str">
        <f>IF(E232=1,"Pogreška",IF(F232=1,"Provjera","O.K."))</f>
        <v>O.K.</v>
      </c>
      <c r="C232" s="172" t="s">
        <v>2976</v>
      </c>
      <c r="E232" s="233">
        <v>0</v>
      </c>
      <c r="F232" s="233">
        <f>MAX(L232:O232)</f>
        <v>0</v>
      </c>
      <c r="L232" s="231">
        <f>IF(AND(PRRAS!D504&gt;0,SUM(PRRAS!D878:D879)=0),1,0)</f>
        <v>0</v>
      </c>
      <c r="M232" s="231">
        <f>IF(AND(PRRAS!E504&gt;0,SUM(PRRAS!E878:E879)=0),1,0)</f>
        <v>0</v>
      </c>
      <c r="U232" s="233">
        <v>36774</v>
      </c>
    </row>
    <row r="233" spans="1:21" ht="30" customHeight="1">
      <c r="A233" s="164">
        <f>1+A232</f>
        <v>227</v>
      </c>
      <c r="B233" s="165" t="str">
        <f>IF(E233=1,"Pogreška",IF(F233=1,"Provjera","O.K."))</f>
        <v>O.K.</v>
      </c>
      <c r="C233" s="172" t="s">
        <v>2977</v>
      </c>
      <c r="E233" s="233">
        <v>0</v>
      </c>
      <c r="F233" s="233">
        <f>MAX(L233:O233)</f>
        <v>0</v>
      </c>
      <c r="L233" s="231">
        <f>IF(AND(PRRAS!D506&gt;0,PRRAS!D880=0),1,0)</f>
        <v>0</v>
      </c>
      <c r="M233" s="231">
        <f>IF(AND(PRRAS!E506&gt;0,PRRAS!E880=0),1,0)</f>
        <v>0</v>
      </c>
      <c r="U233" s="233">
        <v>36782</v>
      </c>
    </row>
    <row r="234" spans="1:21" ht="30" customHeight="1">
      <c r="A234" s="164">
        <f>1+A233</f>
        <v>228</v>
      </c>
      <c r="B234" s="165" t="str">
        <f>IF(E234=1,"Pogreška",IF(F234=1,"Provjera","O.K."))</f>
        <v>O.K.</v>
      </c>
      <c r="C234" s="172" t="s">
        <v>2978</v>
      </c>
      <c r="E234" s="233">
        <v>0</v>
      </c>
      <c r="F234" s="233">
        <f>MAX(L234:O234)</f>
        <v>0</v>
      </c>
      <c r="L234" s="231">
        <f>IF(AND(PRRAS!D507&gt;0,PRRAS!D881=0),1,0)</f>
        <v>0</v>
      </c>
      <c r="M234" s="231">
        <f>IF(AND(PRRAS!E507&gt;0,PRRAS!E881=0),1,0)</f>
        <v>0</v>
      </c>
      <c r="U234" s="233">
        <v>36799</v>
      </c>
    </row>
    <row r="235" spans="1:21" ht="30" customHeight="1">
      <c r="A235" s="164">
        <f>1+A234</f>
        <v>229</v>
      </c>
      <c r="B235" s="165" t="str">
        <f>IF(E235=1,"Pogreška",IF(F235=1,"Provjera","O.K."))</f>
        <v>O.K.</v>
      </c>
      <c r="C235" s="172" t="s">
        <v>2979</v>
      </c>
      <c r="E235" s="233">
        <v>0</v>
      </c>
      <c r="F235" s="233">
        <f>MAX(L235:O235)</f>
        <v>0</v>
      </c>
      <c r="L235" s="231">
        <f>IF(AND(PRRAS!D508&gt;0,PRRAS!D882=0),1,0)</f>
        <v>0</v>
      </c>
      <c r="M235" s="231">
        <f>IF(AND(PRRAS!E508&gt;0,PRRAS!E882=0),1,0)</f>
        <v>0</v>
      </c>
      <c r="U235" s="233">
        <v>36811</v>
      </c>
    </row>
    <row r="236" spans="1:21" ht="30" customHeight="1">
      <c r="A236" s="164">
        <f>1+A235</f>
        <v>230</v>
      </c>
      <c r="B236" s="165" t="str">
        <f>IF(E236=1,"Pogreška",IF(F236=1,"Provjera","O.K."))</f>
        <v>O.K.</v>
      </c>
      <c r="C236" s="172" t="s">
        <v>2980</v>
      </c>
      <c r="E236" s="233">
        <v>0</v>
      </c>
      <c r="F236" s="233">
        <f>MAX(L236:O236)</f>
        <v>0</v>
      </c>
      <c r="L236" s="231">
        <f>IF(AND(PRRAS!D529&gt;0,PRRAS!D897=0),1,0)</f>
        <v>0</v>
      </c>
      <c r="M236" s="231">
        <f>IF(AND(PRRAS!E529&gt;0,PRRAS!E897=0),1,0)</f>
        <v>0</v>
      </c>
      <c r="U236" s="233">
        <v>36820</v>
      </c>
    </row>
    <row r="237" spans="1:21" ht="30" customHeight="1">
      <c r="A237" s="164">
        <f>1+A236</f>
        <v>231</v>
      </c>
      <c r="B237" s="165" t="str">
        <f>IF(E237=1,"Pogreška",IF(F237=1,"Provjera","O.K."))</f>
        <v>O.K.</v>
      </c>
      <c r="C237" s="172" t="s">
        <v>2981</v>
      </c>
      <c r="E237" s="233">
        <v>0</v>
      </c>
      <c r="F237" s="233">
        <f>MAX(L237:O237)</f>
        <v>0</v>
      </c>
      <c r="L237" s="231">
        <f>IF(AND(PRRAS!D539&gt;0,SUM(PRRAS!D898:D899)=0),1,0)</f>
        <v>0</v>
      </c>
      <c r="M237" s="231">
        <f>IF(AND(PRRAS!E539&gt;0,SUM(PRRAS!E898:E899)=0),1,0)</f>
        <v>0</v>
      </c>
      <c r="U237" s="233">
        <v>36838</v>
      </c>
    </row>
    <row r="238" spans="1:21" ht="30" customHeight="1">
      <c r="A238" s="164">
        <f>1+A237</f>
        <v>232</v>
      </c>
      <c r="B238" s="165" t="str">
        <f>IF(E238=1,"Pogreška",IF(F238=1,"Provjera","O.K."))</f>
        <v>O.K.</v>
      </c>
      <c r="C238" s="172" t="s">
        <v>2982</v>
      </c>
      <c r="E238" s="233">
        <v>0</v>
      </c>
      <c r="F238" s="233">
        <f>MAX(L238:O238)</f>
        <v>0</v>
      </c>
      <c r="L238" s="231">
        <f>IF(AND(PRRAS!D542&gt;0,SUM(PRRAS!D900:D901)=0),1,0)</f>
        <v>0</v>
      </c>
      <c r="M238" s="231">
        <f>IF(AND(PRRAS!E542&gt;0,SUM(PRRAS!E900:E901)=0),1,0)</f>
        <v>0</v>
      </c>
      <c r="U238" s="233">
        <v>36846</v>
      </c>
    </row>
    <row r="239" spans="1:21" ht="30" customHeight="1">
      <c r="A239" s="164">
        <f>1+A238</f>
        <v>233</v>
      </c>
      <c r="B239" s="165" t="str">
        <f>IF(E239=1,"Pogreška",IF(F239=1,"Provjera","O.K."))</f>
        <v>O.K.</v>
      </c>
      <c r="C239" s="172" t="s">
        <v>2983</v>
      </c>
      <c r="E239" s="233">
        <v>0</v>
      </c>
      <c r="F239" s="233">
        <f>MAX(L239:O239)</f>
        <v>0</v>
      </c>
      <c r="L239" s="231">
        <f>IF(AND(PRRAS!D543&gt;0,SUM(PRRAS!D902:D903)=0),1,0)</f>
        <v>0</v>
      </c>
      <c r="M239" s="231">
        <f>IF(AND(PRRAS!E543&gt;0,SUM(PRRAS!E902:E903)=0),1,0)</f>
        <v>0</v>
      </c>
      <c r="U239" s="233">
        <v>36862</v>
      </c>
    </row>
    <row r="240" spans="1:21" ht="30" customHeight="1">
      <c r="A240" s="164">
        <f>1+A239</f>
        <v>234</v>
      </c>
      <c r="B240" s="165" t="str">
        <f>IF(E240=1,"Pogreška",IF(F240=1,"Provjera","O.K."))</f>
        <v>O.K.</v>
      </c>
      <c r="C240" s="172" t="s">
        <v>2984</v>
      </c>
      <c r="E240" s="233">
        <v>0</v>
      </c>
      <c r="F240" s="233">
        <f>MAX(L240:O240)</f>
        <v>0</v>
      </c>
      <c r="L240" s="231">
        <f>IF(AND(PRRAS!D544&gt;0,SUM(PRRAS!D904:D905)=0),1,0)</f>
        <v>0</v>
      </c>
      <c r="M240" s="231">
        <f>IF(AND(PRRAS!E544&gt;0,SUM(PRRAS!E904:E905)=0),1,0)</f>
        <v>0</v>
      </c>
      <c r="U240" s="233">
        <v>36879</v>
      </c>
    </row>
    <row r="241" spans="1:21" ht="30" customHeight="1">
      <c r="A241" s="164">
        <f>1+A240</f>
        <v>235</v>
      </c>
      <c r="B241" s="165" t="str">
        <f>IF(E241=1,"Pogreška",IF(F241=1,"Provjera","O.K."))</f>
        <v>O.K.</v>
      </c>
      <c r="C241" s="172" t="s">
        <v>2985</v>
      </c>
      <c r="E241" s="233">
        <v>0</v>
      </c>
      <c r="F241" s="233">
        <f>MAX(L241:O241)</f>
        <v>0</v>
      </c>
      <c r="L241" s="231">
        <f>IF(AND(PRRAS!D547&gt;0,SUM(PRRAS!D909:D910)=0),1,0)</f>
        <v>0</v>
      </c>
      <c r="M241" s="231">
        <f>IF(AND(PRRAS!E547&gt;0,SUM(PRRAS!E909:E910)=0),1,0)</f>
        <v>0</v>
      </c>
      <c r="U241" s="233">
        <v>36887</v>
      </c>
    </row>
    <row r="242" spans="1:21" ht="30" customHeight="1">
      <c r="A242" s="164">
        <f t="shared" si="18" ref="A242:A260">1+A241</f>
        <v>236</v>
      </c>
      <c r="B242" s="165" t="str">
        <f>IF(E242=1,"Pogreška",IF(F242=1,"Provjera","O.K."))</f>
        <v>O.K.</v>
      </c>
      <c r="C242" s="172" t="s">
        <v>2986</v>
      </c>
      <c r="E242" s="233">
        <v>0</v>
      </c>
      <c r="F242" s="233">
        <f>MAX(L242:O242)</f>
        <v>0</v>
      </c>
      <c r="L242" s="231">
        <f>IF(AND(PRRAS!D548&gt;0,SUM(PRRAS!D911:D912)=0),1,0)</f>
        <v>0</v>
      </c>
      <c r="M242" s="231">
        <f>IF(AND(PRRAS!E548&gt;0,SUM(PRRAS!E911:E912)=0),1,0)</f>
        <v>0</v>
      </c>
      <c r="U242" s="233">
        <v>36895</v>
      </c>
    </row>
    <row r="243" spans="1:21" ht="30" customHeight="1">
      <c r="A243" s="164">
        <f>1+A242</f>
        <v>237</v>
      </c>
      <c r="B243" s="165" t="str">
        <f>IF(E243=1,"Pogreška",IF(F243=1,"Provjera","O.K."))</f>
        <v>O.K.</v>
      </c>
      <c r="C243" s="172" t="s">
        <v>2987</v>
      </c>
      <c r="E243" s="233">
        <v>0</v>
      </c>
      <c r="F243" s="233">
        <f>MAX(L243:O243)</f>
        <v>0</v>
      </c>
      <c r="L243" s="231">
        <f>IF(AND(PRRAS!D549&gt;0,SUM(PRRAS!D913:D914)=0),1,0)</f>
        <v>0</v>
      </c>
      <c r="M243" s="231">
        <f>IF(AND(PRRAS!E549&gt;0,SUM(PRRAS!E913:E914)=0),1,0)</f>
        <v>0</v>
      </c>
      <c r="U243" s="233">
        <v>36900</v>
      </c>
    </row>
    <row r="244" spans="1:21" ht="30" customHeight="1">
      <c r="A244" s="164">
        <f>1+A243</f>
        <v>238</v>
      </c>
      <c r="B244" s="165" t="str">
        <f>IF(E244=1,"Pogreška",IF(F244=1,"Provjera","O.K."))</f>
        <v>O.K.</v>
      </c>
      <c r="C244" s="172" t="s">
        <v>2988</v>
      </c>
      <c r="E244" s="233">
        <v>0</v>
      </c>
      <c r="F244" s="233">
        <f>MAX(L244:O244)</f>
        <v>0</v>
      </c>
      <c r="L244" s="231">
        <f>IF(AND(PRRAS!D598&gt;0,PRRAS!D941=0),1,0)</f>
        <v>0</v>
      </c>
      <c r="M244" s="231">
        <f>IF(AND(PRRAS!E598&gt;0,PRRAS!E941=0),1,0)</f>
        <v>0</v>
      </c>
      <c r="U244" s="233">
        <v>36926</v>
      </c>
    </row>
    <row r="245" spans="1:21" ht="30" customHeight="1">
      <c r="A245" s="164">
        <f>1+A244</f>
        <v>239</v>
      </c>
      <c r="B245" s="165" t="str">
        <f>IF(E245=1,"Pogreška",IF(F245=1,"Provjera","O.K."))</f>
        <v>O.K.</v>
      </c>
      <c r="C245" s="172" t="s">
        <v>2989</v>
      </c>
      <c r="E245" s="233">
        <v>0</v>
      </c>
      <c r="F245" s="233">
        <f>MAX(L245:O245)</f>
        <v>0</v>
      </c>
      <c r="L245" s="231">
        <f>IF(AND(PRRAS!D599&gt;0,PRRAS!D942=0),1,0)</f>
        <v>0</v>
      </c>
      <c r="M245" s="231">
        <f>IF(AND(PRRAS!E599&gt;0,PRRAS!E942=0),1,0)</f>
        <v>0</v>
      </c>
      <c r="U245" s="233">
        <v>36975</v>
      </c>
    </row>
    <row r="246" spans="1:21" ht="30" customHeight="1">
      <c r="A246" s="164">
        <f>1+A245</f>
        <v>240</v>
      </c>
      <c r="B246" s="165" t="str">
        <f>IF(E246=1,"Pogreška",IF(F246=1,"Provjera","O.K."))</f>
        <v>O.K.</v>
      </c>
      <c r="C246" s="172" t="s">
        <v>2990</v>
      </c>
      <c r="E246" s="233">
        <v>0</v>
      </c>
      <c r="F246" s="233">
        <f>MAX(L246:O246)</f>
        <v>0</v>
      </c>
      <c r="L246" s="231">
        <f>IF(AND(PRRAS!D600&gt;0,PRRAS!D943=0),1,0)</f>
        <v>0</v>
      </c>
      <c r="M246" s="231">
        <f>IF(AND(PRRAS!E600&gt;0,PRRAS!E943=0),1,0)</f>
        <v>0</v>
      </c>
      <c r="U246" s="233">
        <v>37009</v>
      </c>
    </row>
    <row r="247" spans="1:21" ht="33" customHeight="1">
      <c r="A247" s="164">
        <f>1+A246</f>
        <v>241</v>
      </c>
      <c r="B247" s="165" t="str">
        <f>IF(E247=1,"Pogreška",IF(F247=1,"Provjera","O.K."))</f>
        <v>O.K.</v>
      </c>
      <c r="C247" s="172" t="s">
        <v>2991</v>
      </c>
      <c r="E247" s="233">
        <v>0</v>
      </c>
      <c r="F247" s="233">
        <f>MAX(L247:O247)</f>
        <v>0</v>
      </c>
      <c r="L247" s="231">
        <f>IF(AND(PRRAS!D601&gt;0,PRRAS!D944=0),1,0)</f>
        <v>0</v>
      </c>
      <c r="M247" s="231">
        <f>IF(AND(PRRAS!E601&gt;0,PRRAS!E944=0),1,0)</f>
        <v>0</v>
      </c>
      <c r="U247" s="233">
        <v>37033</v>
      </c>
    </row>
    <row r="248" spans="1:21" ht="30" customHeight="1">
      <c r="A248" s="164">
        <f>1+A247</f>
        <v>242</v>
      </c>
      <c r="B248" s="165" t="str">
        <f>IF(E248=1,"Pogreška",IF(F248=1,"Provjera","O.K."))</f>
        <v>O.K.</v>
      </c>
      <c r="C248" s="172" t="s">
        <v>2992</v>
      </c>
      <c r="E248" s="233">
        <v>0</v>
      </c>
      <c r="F248" s="233">
        <f>MAX(L248:O248)</f>
        <v>0</v>
      </c>
      <c r="L248" s="231">
        <f>IF(AND(PRRAS!D604&gt;0,PRRAS!D948=0),1,0)</f>
        <v>0</v>
      </c>
      <c r="M248" s="231">
        <f>IF(AND(PRRAS!E604&gt;0,PRRAS!E948=0),1,0)</f>
        <v>0</v>
      </c>
      <c r="U248" s="233">
        <v>37041</v>
      </c>
    </row>
    <row r="249" spans="1:21" ht="30" customHeight="1">
      <c r="A249" s="164">
        <f>1+A248</f>
        <v>243</v>
      </c>
      <c r="B249" s="165" t="str">
        <f>IF(E249=1,"Pogreška",IF(F249=1,"Provjera","O.K."))</f>
        <v>O.K.</v>
      </c>
      <c r="C249" s="172" t="s">
        <v>2993</v>
      </c>
      <c r="E249" s="233">
        <v>0</v>
      </c>
      <c r="F249" s="233">
        <f>MAX(L249:O249)</f>
        <v>0</v>
      </c>
      <c r="L249" s="231">
        <f>IF(AND(PRRAS!D605&gt;0,SUM(PRRAS!D949:D950)=0),1,0)</f>
        <v>0</v>
      </c>
      <c r="M249" s="231">
        <f>IF(AND(PRRAS!E605&gt;0,SUM(PRRAS!E949:E950)=0),1,0)</f>
        <v>0</v>
      </c>
      <c r="U249" s="233">
        <v>37050</v>
      </c>
    </row>
    <row r="250" spans="1:21" ht="30" customHeight="1">
      <c r="A250" s="164">
        <f>1+A249</f>
        <v>244</v>
      </c>
      <c r="B250" s="165" t="str">
        <f>IF(E250=1,"Pogreška",IF(F250=1,"Provjera","O.K."))</f>
        <v>O.K.</v>
      </c>
      <c r="C250" s="172" t="s">
        <v>2994</v>
      </c>
      <c r="E250" s="233">
        <v>0</v>
      </c>
      <c r="F250" s="233">
        <f>MAX(L250:O250)</f>
        <v>0</v>
      </c>
      <c r="L250" s="231">
        <f>IF(AND(PRRAS!D607&gt;0,PRRAS!D951=0),1,0)</f>
        <v>0</v>
      </c>
      <c r="M250" s="231">
        <f>IF(AND(PRRAS!E607&gt;0,PRRAS!E951=0),1,0)</f>
        <v>0</v>
      </c>
      <c r="U250" s="233">
        <v>37084</v>
      </c>
    </row>
    <row r="251" spans="1:21" ht="30" customHeight="1">
      <c r="A251" s="164">
        <f>1+A250</f>
        <v>245</v>
      </c>
      <c r="B251" s="165" t="str">
        <f>IF(E251=1,"Pogreška",IF(F251=1,"Provjera","O.K."))</f>
        <v>O.K.</v>
      </c>
      <c r="C251" s="173" t="s">
        <v>2995</v>
      </c>
      <c r="E251" s="233">
        <v>0</v>
      </c>
      <c r="F251" s="233">
        <f>MAX(L251:O251)</f>
        <v>0</v>
      </c>
      <c r="L251" s="231">
        <f>IF(AND(PRRAS!D610&gt;0,PRRAS!D955=0),1,0)</f>
        <v>0</v>
      </c>
      <c r="M251" s="231">
        <f>IF(AND(PRRAS!E610&gt;0,PRRAS!E955=0),1,0)</f>
        <v>0</v>
      </c>
      <c r="U251" s="233">
        <v>37105</v>
      </c>
    </row>
    <row r="252" spans="1:21" ht="30" customHeight="1">
      <c r="A252" s="164">
        <f>1+A251</f>
        <v>246</v>
      </c>
      <c r="B252" s="165" t="str">
        <f>IF(E252=1,"Pogreška",IF(F252=1,"Provjera","O.K."))</f>
        <v>O.K.</v>
      </c>
      <c r="C252" s="173" t="s">
        <v>2996</v>
      </c>
      <c r="E252" s="233">
        <v>0</v>
      </c>
      <c r="F252" s="233">
        <f>MAX(L252:O252)</f>
        <v>0</v>
      </c>
      <c r="L252" s="231">
        <f>IF(AND(PRRAS!D611&gt;0,SUM(PRRAS!D956:D957)=0),1,0)</f>
        <v>0</v>
      </c>
      <c r="M252" s="231">
        <f>IF(AND(PRRAS!E611&gt;0,SUM(PRRAS!E956:E957)=0),1,0)</f>
        <v>0</v>
      </c>
      <c r="U252" s="233">
        <v>37121</v>
      </c>
    </row>
    <row r="253" spans="1:21" ht="30" customHeight="1">
      <c r="A253" s="164">
        <f>1+A252</f>
        <v>247</v>
      </c>
      <c r="B253" s="165" t="str">
        <f>IF(E253=1,"Pogreška",IF(F253=1,"Provjera","O.K."))</f>
        <v>O.K.</v>
      </c>
      <c r="C253" s="173" t="s">
        <v>2997</v>
      </c>
      <c r="E253" s="233">
        <v>0</v>
      </c>
      <c r="F253" s="233">
        <f>MAX(L253:O253)</f>
        <v>0</v>
      </c>
      <c r="L253" s="231">
        <f>IF(AND(PRRAS!D613&gt;0,PRRAS!D961=0),1,0)</f>
        <v>0</v>
      </c>
      <c r="M253" s="231">
        <f>IF(AND(PRRAS!E613&gt;0,PRRAS!E961=0),1,0)</f>
        <v>0</v>
      </c>
      <c r="U253" s="233">
        <v>37130</v>
      </c>
    </row>
    <row r="254" spans="1:21" ht="30" customHeight="1">
      <c r="A254" s="164">
        <f>1+A253</f>
        <v>248</v>
      </c>
      <c r="B254" s="165" t="str">
        <f>IF(E254=1,"Pogreška",IF(F254=1,"Provjera","O.K."))</f>
        <v>O.K.</v>
      </c>
      <c r="C254" s="173" t="s">
        <v>2998</v>
      </c>
      <c r="E254" s="233">
        <v>0</v>
      </c>
      <c r="F254" s="233">
        <f>MAX(L254:O254)</f>
        <v>0</v>
      </c>
      <c r="L254" s="231">
        <f>IF(AND(PRRAS!D614&gt;0,SUM(PRRAS!D962:D963)=0),1,0)</f>
        <v>0</v>
      </c>
      <c r="M254" s="231">
        <f>IF(AND(PRRAS!E614&gt;0,SUM(PRRAS!E962:E963)=0),1,0)</f>
        <v>0</v>
      </c>
      <c r="U254" s="233">
        <v>37164</v>
      </c>
    </row>
    <row r="255" spans="1:21" ht="30" customHeight="1">
      <c r="A255" s="164">
        <f>1+A254</f>
        <v>249</v>
      </c>
      <c r="B255" s="165" t="str">
        <f>IF(E255=1,"Pogreška",IF(F255=1,"Provjera","O.K."))</f>
        <v>O.K.</v>
      </c>
      <c r="C255" s="173" t="s">
        <v>2999</v>
      </c>
      <c r="E255" s="233">
        <v>0</v>
      </c>
      <c r="F255" s="233">
        <f>MAX(L255:O255)</f>
        <v>0</v>
      </c>
      <c r="L255" s="231">
        <f>IF(AND(PRRAS!D616&gt;0,PRRAS!D964=0),1,0)</f>
        <v>0</v>
      </c>
      <c r="M255" s="231">
        <f>IF(AND(PRRAS!E616&gt;0,PRRAS!E964=0),1,0)</f>
        <v>0</v>
      </c>
      <c r="U255" s="233">
        <v>37197</v>
      </c>
    </row>
    <row r="256" spans="1:21" ht="30" customHeight="1">
      <c r="A256" s="164">
        <f>1+A255</f>
        <v>250</v>
      </c>
      <c r="B256" s="165" t="str">
        <f>IF(E256=1,"Pogreška",IF(F256=1,"Provjera","O.K."))</f>
        <v>O.K.</v>
      </c>
      <c r="C256" s="173" t="s">
        <v>3000</v>
      </c>
      <c r="E256" s="233">
        <v>0</v>
      </c>
      <c r="F256" s="233">
        <f>MAX(L256:O256)</f>
        <v>0</v>
      </c>
      <c r="L256" s="231">
        <f>IF(AND(PRRAS!D617&gt;0,PRRAS!D965=0),1,0)</f>
        <v>0</v>
      </c>
      <c r="M256" s="231">
        <f>IF(AND(PRRAS!E617&gt;0,PRRAS!E965=0),1,0)</f>
        <v>0</v>
      </c>
      <c r="U256" s="233">
        <v>37201</v>
      </c>
    </row>
    <row r="257" spans="1:21" ht="30" customHeight="1">
      <c r="A257" s="164">
        <f>1+A256</f>
        <v>251</v>
      </c>
      <c r="B257" s="165" t="str">
        <f>IF(E257=1,"Pogreška",IF(F257=1,"Provjera","O.K."))</f>
        <v>O.K.</v>
      </c>
      <c r="C257" s="173" t="s">
        <v>3001</v>
      </c>
      <c r="E257" s="233">
        <v>0</v>
      </c>
      <c r="F257" s="233">
        <f>MAX(L257:O257)</f>
        <v>0</v>
      </c>
      <c r="L257" s="231">
        <f>IF(AND(PRRAS!D618&gt;0,PRRAS!D966=0),1,0)</f>
        <v>0</v>
      </c>
      <c r="M257" s="231">
        <f>IF(AND(PRRAS!E618&gt;0,PRRAS!E966=0),1,0)</f>
        <v>0</v>
      </c>
      <c r="U257" s="233">
        <v>37293</v>
      </c>
    </row>
    <row r="258" spans="1:21" ht="30" customHeight="1">
      <c r="A258" s="164">
        <f>1+A257</f>
        <v>252</v>
      </c>
      <c r="B258" s="165" t="str">
        <f>IF(E258=1,"Pogreška",IF(F258=1,"Provjera","O.K."))</f>
        <v>O.K.</v>
      </c>
      <c r="C258" s="173" t="s">
        <v>3002</v>
      </c>
      <c r="E258" s="233">
        <v>0</v>
      </c>
      <c r="F258" s="233">
        <f>MAX(L258:O258)</f>
        <v>0</v>
      </c>
      <c r="L258" s="231">
        <f>IF(AND(PRRAS!D636&gt;0,PRRAS!D981=0),1,0)</f>
        <v>0</v>
      </c>
      <c r="M258" s="231">
        <f>IF(AND(PRRAS!E636&gt;0,PRRAS!E981=0),1,0)</f>
        <v>0</v>
      </c>
      <c r="U258" s="233">
        <v>37308</v>
      </c>
    </row>
    <row r="259" spans="1:21" ht="30" customHeight="1">
      <c r="A259" s="164">
        <f>1+A258</f>
        <v>253</v>
      </c>
      <c r="B259" s="165" t="str">
        <f>IF(E259=1,"Pogreška",IF(F259=1,"Provjera","O.K."))</f>
        <v>O.K.</v>
      </c>
      <c r="C259" s="173" t="s">
        <v>3003</v>
      </c>
      <c r="E259" s="233">
        <v>0</v>
      </c>
      <c r="F259" s="233">
        <f>MAX(L259:O259)</f>
        <v>0</v>
      </c>
      <c r="L259" s="231">
        <f>IF(AND($J$3="DA",MAX(PRRAS!D11:D650)&gt;0,MAX(PRRAS!D652:D654)=0),1,0)</f>
        <v>0</v>
      </c>
      <c r="M259" s="231">
        <f>IF(AND($J$3="DA",MAX(PRRAS!E11:E650)&gt;0,MAX(PRRAS!E652:E654)=0),1,0)</f>
        <v>0</v>
      </c>
      <c r="U259" s="233">
        <v>37316</v>
      </c>
    </row>
    <row r="260" spans="1:21" ht="64.5" customHeight="1">
      <c r="A260" s="164">
        <f>1+A259</f>
        <v>254</v>
      </c>
      <c r="B260" s="165" t="str">
        <f>IF(E260=1,"Pogreška",IF(F260=1,"Provjera","O.K."))</f>
        <v>O.K.</v>
      </c>
      <c r="C260" s="173" t="s">
        <v>3004</v>
      </c>
      <c r="E260" s="233">
        <f>MAX(G260:K260)</f>
        <v>0</v>
      </c>
      <c r="F260" s="233">
        <f>MAX(L260:O260)</f>
        <v>0</v>
      </c>
      <c r="G260" s="232">
        <f>IF(AND(OR(MAX(PRRAS!D656:E656,PRRAS!D658:E658)&gt;10000,MAX(PRRAS!D657:E657,PRRAS!D659:E659)&gt;35000),O3&lt;&gt;174,O3&lt;&gt;713,O3&lt;&gt;1222,O3&lt;&gt;47107),1,0)</f>
        <v>0</v>
      </c>
      <c r="H260" s="232">
        <f>IF(MAX(PRRAS!D656:E659)&gt;100000,1,0)</f>
        <v>0</v>
      </c>
      <c r="L260" s="231">
        <f>IF(MAX(PRRAS!D656:E659)&gt;1000,1,0)</f>
        <v>0</v>
      </c>
      <c r="U260" s="233">
        <v>37324</v>
      </c>
    </row>
    <row r="261" spans="1:21" ht="20.1" customHeight="1">
      <c r="A261" s="455" t="s">
        <v>120</v>
      </c>
      <c r="B261" s="456"/>
      <c r="C261" s="457"/>
      <c r="E261" s="233">
        <f>SUM(E262:E287)</f>
        <v>0</v>
      </c>
      <c r="F261" s="233">
        <f>SUM(F262:F287)</f>
        <v>0</v>
      </c>
      <c r="U261" s="233">
        <v>37332</v>
      </c>
    </row>
    <row r="262" spans="1:21" ht="30" customHeight="1">
      <c r="A262" s="164">
        <f>1+A260</f>
        <v>255</v>
      </c>
      <c r="B262" s="165" t="str">
        <f t="shared" si="19" ref="B262:B287">IF(E262=1,"Pogreška",IF(F262=1,"Provjera","O.K."))</f>
        <v>O.K.</v>
      </c>
      <c r="C262" s="174" t="s">
        <v>3005</v>
      </c>
      <c r="E262" s="233">
        <f t="shared" si="20" ref="E262:E271">MAX(G262:K262)</f>
        <v>0</v>
      </c>
      <c r="F262" s="233">
        <f t="shared" si="21" ref="F262:F271">MAX(L262:O262)</f>
        <v>0</v>
      </c>
      <c r="G262" s="254">
        <f>IF(ABS(Bil!D12-Bil!D173)&gt;1,1,0)</f>
        <v>0</v>
      </c>
      <c r="H262" s="254">
        <f>IF(ABS(Bil!E12-Bil!E173)&gt;1,1,0)</f>
        <v>0</v>
      </c>
      <c r="I262" s="255"/>
      <c r="J262" s="255"/>
      <c r="K262" s="255"/>
      <c r="L262" s="255"/>
      <c r="M262" s="255"/>
      <c r="N262" s="255"/>
      <c r="O262" s="255"/>
      <c r="P262" s="255"/>
      <c r="Q262" s="255"/>
      <c r="U262" s="233">
        <v>37349</v>
      </c>
    </row>
    <row r="263" spans="1:21" ht="20.1" customHeight="1">
      <c r="A263" s="164">
        <f>1+A262</f>
        <v>256</v>
      </c>
      <c r="B263" s="165" t="str">
        <f>IF(E263=1,"Pogreška",IF(F263=1,"Provjera","O.K."))</f>
        <v>O.K.</v>
      </c>
      <c r="C263" s="174" t="s">
        <v>3006</v>
      </c>
      <c r="E263" s="233">
        <f>MAX(G263:K263)</f>
        <v>0</v>
      </c>
      <c r="F263" s="233">
        <f>MAX(L263:O263)</f>
        <v>0</v>
      </c>
      <c r="G263" s="254">
        <f>IF(AND(Bil!D244&lt;&gt;0,Bil!D248&lt;&gt;0),1,0)</f>
        <v>0</v>
      </c>
      <c r="H263" s="254">
        <f>IF(AND(Bil!E244&lt;&gt;0,Bil!E248&lt;&gt;0),1,0)</f>
        <v>0</v>
      </c>
      <c r="I263" s="255"/>
      <c r="J263" s="255"/>
      <c r="K263" s="255"/>
      <c r="L263" s="255"/>
      <c r="M263" s="255"/>
      <c r="N263" s="255"/>
      <c r="O263" s="255"/>
      <c r="P263" s="255"/>
      <c r="Q263" s="255"/>
      <c r="U263" s="233">
        <v>37412</v>
      </c>
    </row>
    <row r="264" spans="1:21" ht="20.1" customHeight="1">
      <c r="A264" s="164">
        <f t="shared" si="22" ref="A264:A287">1+A263</f>
        <v>257</v>
      </c>
      <c r="B264" s="165" t="str">
        <f>IF(E264=1,"Pogreška",IF(F264=1,"Provjera","O.K."))</f>
        <v>O.K.</v>
      </c>
      <c r="C264" s="174" t="s">
        <v>3007</v>
      </c>
      <c r="E264" s="233">
        <f>MAX(G264:K264)</f>
        <v>0</v>
      </c>
      <c r="F264" s="233">
        <f>MAX(L264:O264)</f>
        <v>0</v>
      </c>
      <c r="G264" s="254">
        <f>IF(AND(Bil!D245&lt;&gt;0,Bil!D249&lt;&gt;0),1,0)</f>
        <v>0</v>
      </c>
      <c r="H264" s="254">
        <f>IF(AND(Bil!E245&lt;&gt;0,Bil!E249&lt;&gt;0),1,0)</f>
        <v>0</v>
      </c>
      <c r="I264" s="255"/>
      <c r="J264" s="255"/>
      <c r="K264" s="255"/>
      <c r="L264" s="255"/>
      <c r="M264" s="255"/>
      <c r="N264" s="255"/>
      <c r="O264" s="255"/>
      <c r="P264" s="255"/>
      <c r="Q264" s="255"/>
      <c r="U264" s="233">
        <v>37620</v>
      </c>
    </row>
    <row r="265" spans="1:21" ht="20.1" customHeight="1">
      <c r="A265" s="164">
        <f>1+A264</f>
        <v>258</v>
      </c>
      <c r="B265" s="165" t="str">
        <f>IF(E265=1,"Pogreška",IF(F265=1,"Provjera","O.K."))</f>
        <v>O.K.</v>
      </c>
      <c r="C265" s="174" t="s">
        <v>3008</v>
      </c>
      <c r="E265" s="233">
        <f>MAX(G265:K265)</f>
        <v>0</v>
      </c>
      <c r="F265" s="233">
        <f>MAX(L265:O265)</f>
        <v>0</v>
      </c>
      <c r="G265" s="254">
        <f>IF(AND(Bil!D246&lt;&gt;0,Bil!D250&lt;&gt;0),1,0)</f>
        <v>0</v>
      </c>
      <c r="H265" s="254">
        <f>IF(AND(Bil!E246&lt;&gt;0,Bil!E250&lt;&gt;0),1,0)</f>
        <v>0</v>
      </c>
      <c r="P265" s="255"/>
      <c r="Q265" s="255"/>
      <c r="U265" s="233">
        <v>37646</v>
      </c>
    </row>
    <row r="266" spans="1:21" ht="30" customHeight="1">
      <c r="A266" s="164">
        <f>1+A265</f>
        <v>259</v>
      </c>
      <c r="B266" s="165" t="str">
        <f>IF(E266=1,"Pogreška",IF(F266=1,"Provjera","O.K."))</f>
        <v>O.K.</v>
      </c>
      <c r="C266" s="174" t="s">
        <v>3009</v>
      </c>
      <c r="E266" s="233">
        <f>MAX(G266:K266)</f>
        <v>0</v>
      </c>
      <c r="F266" s="233">
        <f>MAX(L266:O266)</f>
        <v>0</v>
      </c>
      <c r="G266" s="232">
        <f>IF(MIN(Bil!D12:E233,Bil!D236:E322)&lt;0,1,0)</f>
        <v>0</v>
      </c>
      <c r="U266" s="233">
        <v>37662</v>
      </c>
    </row>
    <row r="267" spans="1:21" ht="30" customHeight="1">
      <c r="A267" s="164">
        <f>1+A266</f>
        <v>260</v>
      </c>
      <c r="B267" s="165" t="str">
        <f>IF(E267=1,"Pogreška",IF(F267=1,"Provjera","O.K."))</f>
        <v>O.K.</v>
      </c>
      <c r="C267" s="175" t="s">
        <v>2902</v>
      </c>
      <c r="E267" s="233">
        <f>MAX(G267:K267)</f>
        <v>0</v>
      </c>
      <c r="F267" s="233">
        <f>MAX(L267:O267)</f>
        <v>0</v>
      </c>
      <c r="G267" s="232">
        <f>IF(SUM(Skriveni!H977:H1286)&lt;&gt;0,1,0)</f>
        <v>0</v>
      </c>
      <c r="U267" s="233">
        <v>37679</v>
      </c>
    </row>
    <row r="268" spans="1:21" ht="20.1" customHeight="1">
      <c r="A268" s="164">
        <f>1+A267</f>
        <v>261</v>
      </c>
      <c r="B268" s="165" t="str">
        <f>IF(E268=1,"Pogreška",IF(F268=1,"Provjera","O.K."))</f>
        <v>O.K.</v>
      </c>
      <c r="C268" s="174" t="s">
        <v>3010</v>
      </c>
      <c r="E268" s="233">
        <f>MAX(G268:K268)</f>
        <v>0</v>
      </c>
      <c r="F268" s="233">
        <f>MAX(L268:O268)</f>
        <v>0</v>
      </c>
      <c r="G268" s="232">
        <f>IF(Bil!D274&gt;Bil!D98,1,0)</f>
        <v>0</v>
      </c>
      <c r="H268" s="232">
        <f>IF(Bil!E274&gt;Bil!E98,1,0)</f>
        <v>0</v>
      </c>
      <c r="U268" s="233">
        <v>37695</v>
      </c>
    </row>
    <row r="269" spans="1:21" ht="20.1" customHeight="1">
      <c r="A269" s="164">
        <f>1+A268</f>
        <v>262</v>
      </c>
      <c r="B269" s="165" t="str">
        <f>IF(E269=1,"Pogreška",IF(F269=1,"Provjera","O.K."))</f>
        <v>O.K.</v>
      </c>
      <c r="C269" s="174" t="s">
        <v>3011</v>
      </c>
      <c r="E269" s="233">
        <f>MAX(G269:K269)</f>
        <v>0</v>
      </c>
      <c r="F269" s="233">
        <f>MAX(L269:O269)</f>
        <v>0</v>
      </c>
      <c r="G269" s="232">
        <f>IF(Bil!D275&gt;Bil!D99,1,0)</f>
        <v>0</v>
      </c>
      <c r="H269" s="232">
        <f>IF(Bil!E275&gt;Bil!E99,1,0)</f>
        <v>0</v>
      </c>
      <c r="U269" s="233">
        <v>37814</v>
      </c>
    </row>
    <row r="270" spans="1:21" ht="20.1" customHeight="1">
      <c r="A270" s="164">
        <f>1+A269</f>
        <v>263</v>
      </c>
      <c r="B270" s="165" t="str">
        <f>IF(E270=1,"Pogreška",IF(F270=1,"Provjera","O.K."))</f>
        <v>O.K.</v>
      </c>
      <c r="C270" s="174" t="s">
        <v>3012</v>
      </c>
      <c r="E270" s="233">
        <f>MAX(G270:K270)</f>
        <v>0</v>
      </c>
      <c r="F270" s="233">
        <f>MAX(L270:O270)</f>
        <v>0</v>
      </c>
      <c r="G270" s="232">
        <f>IF(Bil!D276&gt;Bil!D100,1,0)</f>
        <v>0</v>
      </c>
      <c r="H270" s="232">
        <f>IF(Bil!E276&gt;Bil!E100,1,0)</f>
        <v>0</v>
      </c>
      <c r="U270" s="233">
        <v>37935</v>
      </c>
    </row>
    <row r="271" spans="1:21" ht="20.1" customHeight="1">
      <c r="A271" s="164">
        <f>1+A270</f>
        <v>264</v>
      </c>
      <c r="B271" s="165" t="str">
        <f>IF(E271=1,"Pogreška",IF(F271=1,"Provjera","O.K."))</f>
        <v>O.K.</v>
      </c>
      <c r="C271" s="174" t="s">
        <v>3013</v>
      </c>
      <c r="E271" s="233">
        <f>MAX(G271:K271)</f>
        <v>0</v>
      </c>
      <c r="F271" s="233">
        <f>MAX(L271:O271)</f>
        <v>0</v>
      </c>
      <c r="G271" s="232">
        <f>IF(Bil!D277&gt;Bil!D101,1,0)</f>
        <v>0</v>
      </c>
      <c r="H271" s="232">
        <f>IF(Bil!E277&gt;Bil!E101,1,0)</f>
        <v>0</v>
      </c>
      <c r="U271" s="233">
        <v>38001</v>
      </c>
    </row>
    <row r="272" spans="1:21" ht="20.1" customHeight="1">
      <c r="A272" s="164">
        <f>1+A271</f>
        <v>265</v>
      </c>
      <c r="B272" s="165" t="str">
        <f>IF(E272=1,"Pogreška",IF(F272=1,"Provjera","O.K."))</f>
        <v>O.K.</v>
      </c>
      <c r="C272" s="174" t="s">
        <v>3014</v>
      </c>
      <c r="E272" s="233">
        <f t="shared" si="23" ref="E272:E287">MAX(G272:K272)</f>
        <v>0</v>
      </c>
      <c r="F272" s="233">
        <f t="shared" si="24" ref="F272:F287">MAX(L272:O272)</f>
        <v>0</v>
      </c>
      <c r="G272" s="232">
        <f>IF(Bil!D278&gt;Bil!D102,1,0)</f>
        <v>0</v>
      </c>
      <c r="H272" s="232">
        <f>IF(Bil!E278&gt;Bil!E102,1,0)</f>
        <v>0</v>
      </c>
      <c r="U272" s="233">
        <v>38331</v>
      </c>
    </row>
    <row r="273" spans="1:21" ht="20.1" customHeight="1">
      <c r="A273" s="164">
        <f>1+A272</f>
        <v>266</v>
      </c>
      <c r="B273" s="165" t="str">
        <f>IF(E273=1,"Pogreška",IF(F273=1,"Provjera","O.K."))</f>
        <v>O.K.</v>
      </c>
      <c r="C273" s="174" t="s">
        <v>3015</v>
      </c>
      <c r="E273" s="233">
        <f>MAX(G273:K273)</f>
        <v>0</v>
      </c>
      <c r="F273" s="233">
        <f>MAX(L273:O273)</f>
        <v>0</v>
      </c>
      <c r="G273" s="232">
        <f>IF(Bil!D279&gt;Bil!D103,1,0)</f>
        <v>0</v>
      </c>
      <c r="H273" s="232">
        <f>IF(Bil!E279&gt;Bil!E103,1,0)</f>
        <v>0</v>
      </c>
      <c r="U273" s="233">
        <v>38340</v>
      </c>
    </row>
    <row r="274" spans="1:21" ht="20.1" customHeight="1">
      <c r="A274" s="164">
        <f>1+A273</f>
        <v>267</v>
      </c>
      <c r="B274" s="165" t="str">
        <f>IF(E274=1,"Pogreška",IF(F274=1,"Provjera","O.K."))</f>
        <v>O.K.</v>
      </c>
      <c r="C274" s="174" t="s">
        <v>3016</v>
      </c>
      <c r="E274" s="233">
        <f>MAX(G274:K274)</f>
        <v>0</v>
      </c>
      <c r="F274" s="233">
        <f>MAX(L274:O274)</f>
        <v>0</v>
      </c>
      <c r="G274" s="232">
        <f>IF(Bil!D280&gt;Bil!D105,1,0)</f>
        <v>0</v>
      </c>
      <c r="H274" s="232">
        <f>IF(Bil!E280&gt;Bil!E105,1,0)</f>
        <v>0</v>
      </c>
      <c r="U274" s="233">
        <v>38366</v>
      </c>
    </row>
    <row r="275" spans="1:21" ht="20.1" customHeight="1">
      <c r="A275" s="164">
        <f>1+A274</f>
        <v>268</v>
      </c>
      <c r="B275" s="165" t="str">
        <f>IF(E275=1,"Pogreška",IF(F275=1,"Provjera","O.K."))</f>
        <v>O.K.</v>
      </c>
      <c r="C275" s="174" t="s">
        <v>3017</v>
      </c>
      <c r="E275" s="233">
        <f>MAX(G275:K275)</f>
        <v>0</v>
      </c>
      <c r="F275" s="233">
        <f>MAX(L275:O275)</f>
        <v>0</v>
      </c>
      <c r="G275" s="232">
        <f>IF(Bil!D281&gt;Bil!D106,1,0)</f>
        <v>0</v>
      </c>
      <c r="H275" s="232">
        <f>IF(Bil!E281&gt;Bil!E106,1,0)</f>
        <v>0</v>
      </c>
      <c r="U275" s="233">
        <v>38374</v>
      </c>
    </row>
    <row r="276" spans="1:21" ht="20.1" customHeight="1">
      <c r="A276" s="164">
        <f>1+A275</f>
        <v>269</v>
      </c>
      <c r="B276" s="165" t="str">
        <f>IF(E276=1,"Pogreška",IF(F276=1,"Provjera","O.K."))</f>
        <v>O.K.</v>
      </c>
      <c r="C276" s="174" t="s">
        <v>3018</v>
      </c>
      <c r="E276" s="233">
        <f>MAX(G276:K276)</f>
        <v>0</v>
      </c>
      <c r="F276" s="233">
        <f>MAX(L276:O276)</f>
        <v>0</v>
      </c>
      <c r="G276" s="232">
        <f>IF(Bil!D282&gt;Bil!D107,1,0)</f>
        <v>0</v>
      </c>
      <c r="H276" s="232">
        <f>IF(Bil!E282&gt;Bil!E107,1,0)</f>
        <v>0</v>
      </c>
      <c r="U276" s="233">
        <v>40834</v>
      </c>
    </row>
    <row r="277" spans="1:21" ht="20.1" customHeight="1">
      <c r="A277" s="164">
        <f>1+A276</f>
        <v>270</v>
      </c>
      <c r="B277" s="165" t="str">
        <f>IF(E277=1,"Pogreška",IF(F277=1,"Provjera","O.K."))</f>
        <v>O.K.</v>
      </c>
      <c r="C277" s="174" t="s">
        <v>3019</v>
      </c>
      <c r="E277" s="233">
        <f>MAX(G277:K277)</f>
        <v>0</v>
      </c>
      <c r="F277" s="233">
        <f>MAX(L277:O277)</f>
        <v>0</v>
      </c>
      <c r="G277" s="232">
        <f>IF(Bil!D283&gt;Bil!D108,1,0)</f>
        <v>0</v>
      </c>
      <c r="H277" s="232">
        <f>IF(Bil!E283&gt;Bil!E108,1,0)</f>
        <v>0</v>
      </c>
      <c r="U277" s="233">
        <v>42362</v>
      </c>
    </row>
    <row r="278" spans="1:21" ht="20.1" customHeight="1">
      <c r="A278" s="164">
        <f>1+A277</f>
        <v>271</v>
      </c>
      <c r="B278" s="165" t="str">
        <f>IF(E278=1,"Pogreška",IF(F278=1,"Provjera","O.K."))</f>
        <v>O.K.</v>
      </c>
      <c r="C278" s="174" t="s">
        <v>3020</v>
      </c>
      <c r="E278" s="233">
        <f>MAX(G278:K278)</f>
        <v>0</v>
      </c>
      <c r="F278" s="233">
        <f>MAX(L278:O278)</f>
        <v>0</v>
      </c>
      <c r="G278" s="232">
        <f>IF(Bil!D284&gt;Bil!D109,1,0)</f>
        <v>0</v>
      </c>
      <c r="H278" s="232">
        <f>IF(Bil!E284&gt;Bil!E109,1,0)</f>
        <v>0</v>
      </c>
      <c r="U278" s="233">
        <v>42379</v>
      </c>
    </row>
    <row r="279" spans="1:21" ht="20.1" customHeight="1">
      <c r="A279" s="164">
        <f>1+A278</f>
        <v>272</v>
      </c>
      <c r="B279" s="165" t="str">
        <f>IF(E279=1,"Pogreška",IF(F279=1,"Provjera","O.K."))</f>
        <v>O.K.</v>
      </c>
      <c r="C279" s="174" t="s">
        <v>3021</v>
      </c>
      <c r="E279" s="233">
        <f>MAX(G279:K279)</f>
        <v>0</v>
      </c>
      <c r="F279" s="233">
        <f>MAX(L279:O279)</f>
        <v>0</v>
      </c>
      <c r="G279" s="232">
        <f>IF(Bil!D285&gt;Bil!D110,1,0)</f>
        <v>0</v>
      </c>
      <c r="H279" s="232">
        <f>IF(Bil!E285&gt;Bil!E110,1,0)</f>
        <v>0</v>
      </c>
      <c r="U279" s="233">
        <v>42434</v>
      </c>
    </row>
    <row r="280" spans="1:21" ht="20.1" customHeight="1">
      <c r="A280" s="164">
        <f>1+A279</f>
        <v>273</v>
      </c>
      <c r="B280" s="165" t="str">
        <f>IF(E280=1,"Pogreška",IF(F280=1,"Provjera","O.K."))</f>
        <v>O.K.</v>
      </c>
      <c r="C280" s="174" t="s">
        <v>3022</v>
      </c>
      <c r="E280" s="233">
        <f>MAX(G280:K280)</f>
        <v>0</v>
      </c>
      <c r="F280" s="233">
        <f>MAX(L280:O280)</f>
        <v>0</v>
      </c>
      <c r="G280" s="232">
        <f>IF(Bil!D286&gt;Bil!D165,1,0)</f>
        <v>0</v>
      </c>
      <c r="H280" s="232">
        <f>IF(Bil!E286&gt;Bil!E165,1,0)</f>
        <v>0</v>
      </c>
      <c r="U280" s="233">
        <v>42539</v>
      </c>
    </row>
    <row r="281" spans="1:21" ht="20.1" customHeight="1">
      <c r="A281" s="164">
        <f>1+A280</f>
        <v>274</v>
      </c>
      <c r="B281" s="165" t="str">
        <f>IF(E281=1,"Pogreška",IF(F281=1,"Provjera","O.K."))</f>
        <v>O.K.</v>
      </c>
      <c r="C281" s="174" t="s">
        <v>3023</v>
      </c>
      <c r="E281" s="233">
        <f>MAX(G281:K281)</f>
        <v>0</v>
      </c>
      <c r="F281" s="233">
        <f>MAX(L281:O281)</f>
        <v>0</v>
      </c>
      <c r="G281" s="232">
        <f>IF(ABS(Bil!D92-Bil!D258-Bil!D259)&gt;1,1,0)</f>
        <v>0</v>
      </c>
      <c r="H281" s="232">
        <f>IF(ABS(Bil!E92-Bil!E258-Bil!E259)&gt;1,1,0)</f>
        <v>0</v>
      </c>
      <c r="U281" s="233">
        <v>42619</v>
      </c>
    </row>
    <row r="282" spans="1:21" ht="20.1" customHeight="1">
      <c r="A282" s="164">
        <f>1+A281</f>
        <v>275</v>
      </c>
      <c r="B282" s="165" t="str">
        <f>IF(E282=1,"Pogreška",IF(F282=1,"Provjera","O.K."))</f>
        <v>O.K.</v>
      </c>
      <c r="C282" s="174" t="s">
        <v>3024</v>
      </c>
      <c r="E282" s="233">
        <f>MAX(G282:K282)</f>
        <v>0</v>
      </c>
      <c r="F282" s="233">
        <f>MAX(L282:O282)</f>
        <v>0</v>
      </c>
      <c r="G282" s="232">
        <f>IF(ABS(Bil!D151-Bil!D260-Bil!D261)&gt;1,1,0)</f>
        <v>0</v>
      </c>
      <c r="H282" s="232">
        <f>IF(ABS(Bil!E151-Bil!E260-Bil!E261)&gt;1,1,0)</f>
        <v>0</v>
      </c>
      <c r="U282" s="233">
        <v>42750</v>
      </c>
    </row>
    <row r="283" spans="1:21" ht="20.1" customHeight="1">
      <c r="A283" s="164">
        <f>1+A282</f>
        <v>276</v>
      </c>
      <c r="B283" s="165" t="str">
        <f>IF(E283=1,"Pogreška",IF(F283=1,"Provjera","O.K."))</f>
        <v>O.K.</v>
      </c>
      <c r="C283" s="174" t="s">
        <v>3025</v>
      </c>
      <c r="E283" s="233">
        <f>MAX(G283:K283)</f>
        <v>0</v>
      </c>
      <c r="F283" s="233">
        <f>MAX(L283:O283)</f>
        <v>0</v>
      </c>
      <c r="G283" s="232">
        <f>IF(ABS(Bil!D168-Bil!D262-Bil!D263)&gt;1,1,0)</f>
        <v>0</v>
      </c>
      <c r="H283" s="232">
        <f>IF(ABS(Bil!E168-Bil!E262-Bil!E263)&gt;1,1,0)</f>
        <v>0</v>
      </c>
      <c r="U283" s="233">
        <v>42768</v>
      </c>
    </row>
    <row r="284" spans="1:21" ht="20.1" customHeight="1">
      <c r="A284" s="164">
        <f>1+A283</f>
        <v>277</v>
      </c>
      <c r="B284" s="165" t="str">
        <f>IF(E284=1,"Pogreška",IF(F284=1,"Provjera","O.K."))</f>
        <v>O.K.</v>
      </c>
      <c r="C284" s="174" t="s">
        <v>3026</v>
      </c>
      <c r="E284" s="233">
        <f>MAX(G284:K284)</f>
        <v>0</v>
      </c>
      <c r="F284" s="233">
        <f>MAX(L284:O284)</f>
        <v>0</v>
      </c>
      <c r="G284" s="232">
        <f>IF(ABS(Bil!D175-Bil!D287-Bil!D288)&gt;1,1,0)</f>
        <v>0</v>
      </c>
      <c r="H284" s="232">
        <f>IF(ABS(Bil!E175-Bil!E287-Bil!E288)&gt;1,1,0)</f>
        <v>0</v>
      </c>
      <c r="U284" s="233">
        <v>43214</v>
      </c>
    </row>
    <row r="285" spans="1:21" ht="20.1" customHeight="1">
      <c r="A285" s="164">
        <f>1+A284</f>
        <v>278</v>
      </c>
      <c r="B285" s="165" t="str">
        <f>IF(E285=1,"Pogreška",IF(F285=1,"Provjera","O.K."))</f>
        <v>O.K.</v>
      </c>
      <c r="C285" s="174" t="s">
        <v>3027</v>
      </c>
      <c r="E285" s="233">
        <f>MAX(G285:K285)</f>
        <v>0</v>
      </c>
      <c r="F285" s="233">
        <f>MAX(L285:O285)</f>
        <v>0</v>
      </c>
      <c r="G285" s="232">
        <f>IF(ABS(Bil!D186-Bil!D289-Bil!D290)&gt;1,1,0)</f>
        <v>0</v>
      </c>
      <c r="H285" s="232">
        <f>IF(ABS(Bil!E186-Bil!E289-Bil!E290)&gt;1,1,0)</f>
        <v>0</v>
      </c>
      <c r="U285" s="233">
        <v>43564</v>
      </c>
    </row>
    <row r="286" spans="1:21" ht="20.1" customHeight="1">
      <c r="A286" s="164">
        <f>1+A285</f>
        <v>279</v>
      </c>
      <c r="B286" s="165" t="str">
        <f>IF(E286=1,"Pogreška",IF(F286=1,"Provjera","O.K."))</f>
        <v>O.K.</v>
      </c>
      <c r="C286" s="174" t="s">
        <v>3028</v>
      </c>
      <c r="E286" s="233">
        <f>MAX(G286:K286)</f>
        <v>0</v>
      </c>
      <c r="F286" s="233">
        <f>MAX(L286:O286)</f>
        <v>0</v>
      </c>
      <c r="G286" s="232">
        <f>IF(ABS(Bil!D187-Bil!D291-Bil!D292)&gt;1,1,0)</f>
        <v>0</v>
      </c>
      <c r="H286" s="232">
        <f>IF(ABS(Bil!E187-Bil!E291-Bil!E292)&gt;1,1,0)</f>
        <v>0</v>
      </c>
      <c r="U286" s="233">
        <v>46270</v>
      </c>
    </row>
    <row r="287" spans="1:21" ht="20.1" customHeight="1">
      <c r="A287" s="164">
        <f>1+A286</f>
        <v>280</v>
      </c>
      <c r="B287" s="165" t="str">
        <f>IF(E287=1,"Pogreška",IF(F287=1,"Provjera","O.K."))</f>
        <v>O.K.</v>
      </c>
      <c r="C287" s="174" t="s">
        <v>3029</v>
      </c>
      <c r="E287" s="233">
        <f>MAX(G287:K287)</f>
        <v>0</v>
      </c>
      <c r="F287" s="233">
        <f>MAX(L287:O287)</f>
        <v>0</v>
      </c>
      <c r="G287" s="232">
        <f>IF(ABS(Bil!D203-Bil!D293-Bil!D294)&gt;1,1,0)</f>
        <v>0</v>
      </c>
      <c r="H287" s="232">
        <f>IF(ABS(Bil!E203-Bil!E293-Bil!E294)&gt;1,1,0)</f>
        <v>0</v>
      </c>
      <c r="U287" s="233">
        <v>47334</v>
      </c>
    </row>
    <row r="288" spans="1:21" ht="20.1" customHeight="1">
      <c r="A288" s="455" t="s">
        <v>123</v>
      </c>
      <c r="B288" s="456"/>
      <c r="C288" s="457"/>
      <c r="E288" s="233">
        <f>SUM(E289:E291)</f>
        <v>0</v>
      </c>
      <c r="F288" s="233">
        <f>SUM(F289:F291)</f>
        <v>0</v>
      </c>
      <c r="U288" s="233">
        <v>47359</v>
      </c>
    </row>
    <row r="289" spans="1:21" ht="30" customHeight="1">
      <c r="A289" s="164">
        <f>A287+1</f>
        <v>281</v>
      </c>
      <c r="B289" s="165" t="str">
        <f>IF(E289=1,"Pogreška",IF(F289=1,"Provjera","O.K."))</f>
        <v>O.K.</v>
      </c>
      <c r="C289" s="171" t="s">
        <v>2902</v>
      </c>
      <c r="E289" s="233">
        <f>MAX(G289:K289)</f>
        <v>0</v>
      </c>
      <c r="F289" s="233">
        <f>MAX(L289:O289)</f>
        <v>0</v>
      </c>
      <c r="G289" s="254">
        <f>IF(SUM(Skriveni!H1468:H1561)=0,0,1)</f>
        <v>0</v>
      </c>
      <c r="H289" s="254"/>
      <c r="I289" s="255"/>
      <c r="J289" s="255"/>
      <c r="K289" s="255"/>
      <c r="L289" s="255"/>
      <c r="M289" s="255"/>
      <c r="N289" s="255"/>
      <c r="O289" s="255"/>
      <c r="P289" s="255"/>
      <c r="Q289" s="255"/>
      <c r="U289" s="233">
        <v>47852</v>
      </c>
    </row>
    <row r="290" spans="1:21" ht="30" customHeight="1">
      <c r="A290" s="164">
        <f>A289+1</f>
        <v>282</v>
      </c>
      <c r="B290" s="165" t="str">
        <f>IF(E290=1,"Pogreška",IF(F290=1,"Provjera","O.K."))</f>
        <v>O.K.</v>
      </c>
      <c r="C290" s="169" t="s">
        <v>3030</v>
      </c>
      <c r="E290" s="233">
        <f>MAX(G290:K290)</f>
        <v>0</v>
      </c>
      <c r="F290" s="233">
        <f>MAX(L290:O290)</f>
        <v>0</v>
      </c>
      <c r="G290" s="254">
        <f>IF(MIN(Skriveni!C1468:C1561)&lt;0,1,0)</f>
        <v>0</v>
      </c>
      <c r="H290" s="254"/>
      <c r="I290" s="255"/>
      <c r="J290" s="255"/>
      <c r="K290" s="255"/>
      <c r="L290" s="255"/>
      <c r="M290" s="255"/>
      <c r="N290" s="255"/>
      <c r="O290" s="255"/>
      <c r="P290" s="255"/>
      <c r="Q290" s="255"/>
      <c r="U290" s="233">
        <v>47932</v>
      </c>
    </row>
    <row r="291" spans="1:21" ht="42" customHeight="1">
      <c r="A291" s="164">
        <f>A290+1</f>
        <v>283</v>
      </c>
      <c r="B291" s="165" t="str">
        <f>IF(E291=1,"Pogreška",IF(F291=1,"Provjera","O.K."))</f>
        <v>O.K.</v>
      </c>
      <c r="C291" s="169" t="s">
        <v>3031</v>
      </c>
      <c r="E291" s="233">
        <f>MAX(G291:K291)</f>
        <v>0</v>
      </c>
      <c r="F291" s="233">
        <f>MAX(L291:O291)</f>
        <v>0</v>
      </c>
      <c r="G291" s="254">
        <f>IF(ABS(Obv!D47-Obv!D48-Obv!D101)&gt;1,1,0)</f>
        <v>0</v>
      </c>
      <c r="H291" s="254"/>
      <c r="I291" s="255"/>
      <c r="J291" s="255"/>
      <c r="K291" s="255"/>
      <c r="L291" s="255"/>
      <c r="M291" s="255"/>
      <c r="N291" s="255"/>
      <c r="O291" s="255"/>
      <c r="P291" s="255"/>
      <c r="Q291" s="255"/>
      <c r="U291" s="233">
        <v>48226</v>
      </c>
    </row>
    <row r="292" spans="1:21" ht="20.1" customHeight="1">
      <c r="A292" s="455" t="s">
        <v>122</v>
      </c>
      <c r="B292" s="456"/>
      <c r="C292" s="457"/>
      <c r="E292" s="233">
        <f>SUM(E293:E296)</f>
        <v>0</v>
      </c>
      <c r="F292" s="233">
        <f>SUM(F293:F296)</f>
        <v>0</v>
      </c>
      <c r="U292" s="233">
        <v>49585</v>
      </c>
    </row>
    <row r="293" spans="1:21" ht="30" customHeight="1">
      <c r="A293" s="164">
        <f>A291+1</f>
        <v>284</v>
      </c>
      <c r="B293" s="165" t="str">
        <f>IF(E293=1,"Pogreška",IF(F293=1,"Provjera","O.K."))</f>
        <v>O.K.</v>
      </c>
      <c r="C293" s="169" t="s">
        <v>2902</v>
      </c>
      <c r="E293" s="233">
        <f>MAX(G293:K293)</f>
        <v>0</v>
      </c>
      <c r="F293" s="233">
        <f>MAX(L293:O293)</f>
        <v>0</v>
      </c>
      <c r="G293" s="254">
        <f>IF(SUM(Skriveni!H1424:H1467)=0,0,1)</f>
        <v>0</v>
      </c>
      <c r="H293" s="254"/>
      <c r="I293" s="255"/>
      <c r="J293" s="255"/>
      <c r="K293" s="255"/>
      <c r="L293" s="255"/>
      <c r="M293" s="255"/>
      <c r="N293" s="255"/>
      <c r="O293" s="255"/>
      <c r="P293" s="255"/>
      <c r="Q293" s="255"/>
      <c r="U293" s="233">
        <v>49593</v>
      </c>
    </row>
    <row r="294" spans="1:21" ht="30" customHeight="1">
      <c r="A294" s="164">
        <f>A293+1</f>
        <v>285</v>
      </c>
      <c r="B294" s="165" t="str">
        <f>IF(E294=1,"Pogreška",IF(F294=1,"Provjera","O.K."))</f>
        <v>O.K.</v>
      </c>
      <c r="C294" s="169" t="s">
        <v>3030</v>
      </c>
      <c r="E294" s="233">
        <f>MAX(G294:K294)</f>
        <v>0</v>
      </c>
      <c r="F294" s="233">
        <f>MAX(L294:O294)</f>
        <v>0</v>
      </c>
      <c r="G294" s="254">
        <f>IF(MIN(Skriveni!H1424:H1467)&lt;0,1,0)</f>
        <v>0</v>
      </c>
      <c r="H294" s="254"/>
      <c r="I294" s="255"/>
      <c r="J294" s="255"/>
      <c r="K294" s="255"/>
      <c r="L294" s="255"/>
      <c r="M294" s="255"/>
      <c r="N294" s="255"/>
      <c r="O294" s="255"/>
      <c r="P294" s="255"/>
      <c r="Q294" s="255"/>
      <c r="U294" s="233">
        <v>49608</v>
      </c>
    </row>
    <row r="295" spans="1:21" ht="30" customHeight="1">
      <c r="A295" s="164">
        <f>A294+1</f>
        <v>286</v>
      </c>
      <c r="B295" s="165" t="str">
        <f>IF(E295=1,"Pogreška",IF(F295=1,"Provjera","O.K."))</f>
        <v>O.K.</v>
      </c>
      <c r="C295" s="169" t="s">
        <v>3032</v>
      </c>
      <c r="E295" s="233">
        <f>MAX(G295:K295)</f>
        <v>0</v>
      </c>
      <c r="F295" s="233">
        <f>MAX(L295:O295)</f>
        <v>0</v>
      </c>
      <c r="G295" s="254">
        <f>IF(SUM(Skriveni!I1424:I1467)&gt;0,1,0)</f>
        <v>0</v>
      </c>
      <c r="H295" s="254"/>
      <c r="I295" s="255"/>
      <c r="J295" s="255"/>
      <c r="K295" s="255"/>
      <c r="L295" s="255"/>
      <c r="M295" s="255"/>
      <c r="N295" s="255"/>
      <c r="O295" s="255"/>
      <c r="P295" s="255"/>
      <c r="Q295" s="255"/>
      <c r="U295" s="233">
        <v>99999</v>
      </c>
    </row>
    <row r="296" spans="1:17" ht="63" customHeight="1">
      <c r="A296" s="164">
        <f>A295+1</f>
        <v>287</v>
      </c>
      <c r="B296" s="165" t="str">
        <f>IF(E296=1,"Pogreška",IF(F296=1,"Provjera","O.K."))</f>
        <v>O.K.</v>
      </c>
      <c r="C296" s="169" t="s">
        <v>3033</v>
      </c>
      <c r="E296" s="233">
        <f>MAX(G296:K296)</f>
        <v>0</v>
      </c>
      <c r="F296" s="233">
        <f>MAX(L296:O296)</f>
        <v>0</v>
      </c>
      <c r="G296" s="254">
        <f>IF(AND(MAX(Skriveni!C1424:C1467)&gt;0,RefStr!B31&lt;&gt;"DA"),1,0)</f>
        <v>0</v>
      </c>
      <c r="H296" s="254"/>
      <c r="I296" s="255"/>
      <c r="J296" s="255"/>
      <c r="K296" s="255"/>
      <c r="L296" s="255">
        <f>IF(AND(H3=12,L3&lt;&gt;"DA"),1,0)</f>
        <v>0</v>
      </c>
      <c r="M296" s="255"/>
      <c r="N296" s="255"/>
      <c r="O296" s="255"/>
      <c r="P296" s="255"/>
      <c r="Q296" s="255"/>
    </row>
    <row r="297" spans="1:6" ht="20.1" customHeight="1">
      <c r="A297" s="455" t="s">
        <v>3034</v>
      </c>
      <c r="B297" s="456"/>
      <c r="C297" s="457"/>
      <c r="E297" s="233">
        <f>SUM(E298:E299)</f>
        <v>0</v>
      </c>
      <c r="F297" s="233">
        <f>SUM(F298:F299)</f>
        <v>0</v>
      </c>
    </row>
    <row r="298" spans="1:17" ht="30" customHeight="1">
      <c r="A298" s="164">
        <f>A296+1</f>
        <v>288</v>
      </c>
      <c r="B298" s="161" t="str">
        <f>IF(E298=1,"Pogreška",IF(F298=1,"Provjera","O.K."))</f>
        <v>O.K.</v>
      </c>
      <c r="C298" s="169" t="s">
        <v>2902</v>
      </c>
      <c r="E298" s="233">
        <f>MAX(G298:K298)</f>
        <v>0</v>
      </c>
      <c r="F298" s="233">
        <f>MAX(L298:O298)</f>
        <v>0</v>
      </c>
      <c r="G298" s="254">
        <f>IF(SUM(Skriveni!H1287:H1423)&lt;&gt;0,1,0)</f>
        <v>0</v>
      </c>
      <c r="H298" s="254"/>
      <c r="I298" s="255"/>
      <c r="J298" s="255"/>
      <c r="K298" s="255"/>
      <c r="L298" s="255"/>
      <c r="M298" s="255"/>
      <c r="N298" s="255"/>
      <c r="O298" s="255"/>
      <c r="P298" s="255"/>
      <c r="Q298" s="255"/>
    </row>
    <row r="299" spans="1:17" ht="30" customHeight="1">
      <c r="A299" s="256">
        <f>A298+1</f>
        <v>289</v>
      </c>
      <c r="B299" s="162" t="str">
        <f>IF(E299=1,"Pogreška",IF(F299=1,"Provjera","O.K."))</f>
        <v>O.K.</v>
      </c>
      <c r="C299" s="176" t="s">
        <v>3030</v>
      </c>
      <c r="E299" s="233">
        <f>MAX(G299:K299)</f>
        <v>0</v>
      </c>
      <c r="F299" s="233">
        <f>MAX(L299:O299)</f>
        <v>0</v>
      </c>
      <c r="G299" s="254">
        <f>IF(MIN(Skriveni!C1287:D1423)&lt;0,1,0)</f>
        <v>0</v>
      </c>
      <c r="H299" s="254"/>
      <c r="I299" s="255"/>
      <c r="J299" s="255"/>
      <c r="K299" s="255"/>
      <c r="L299" s="255"/>
      <c r="M299" s="255"/>
      <c r="N299" s="255"/>
      <c r="O299" s="255"/>
      <c r="P299" s="255"/>
      <c r="Q299" s="255"/>
    </row>
    <row r="300" ht="5.25" customHeight="1"/>
  </sheetData>
  <sheetProtection password="C79A" sheet="1" objects="1" scenarios="1"/>
  <mergeCells count="8">
    <mergeCell ref="A297:C297"/>
    <mergeCell ref="A261:C261"/>
    <mergeCell ref="A2:C2"/>
    <mergeCell ref="A4:C4"/>
    <mergeCell ref="A23:C23"/>
    <mergeCell ref="A18:C18"/>
    <mergeCell ref="A288:C288"/>
    <mergeCell ref="A292:C292"/>
  </mergeCells>
  <conditionalFormatting sqref="B298:B299">
    <cfRule type="cellIs" priority="1" dxfId="35" operator="equal" stopIfTrue="1">
      <formula>"O.K."</formula>
    </cfRule>
    <cfRule type="cellIs" priority="2" dxfId="36" operator="equal" stopIfTrue="1">
      <formula>"Provjera"</formula>
    </cfRule>
  </conditionalFormatting>
  <conditionalFormatting sqref="B5:B17 B19:B22 B293:B296 B262:B287 B289:B291 B24:B260">
    <cfRule type="cellIs" priority="3" dxfId="26" operator="equal" stopIfTrue="1">
      <formula>"Pogreška"</formula>
    </cfRule>
    <cfRule type="cellIs" priority="4" dxfId="36" operator="equal" stopIfTrue="1">
      <formula>"Provjera"</formula>
    </cfRule>
  </conditionalFormatting>
  <hyperlinks>
    <hyperlink ref="A23:C23" location="PRRAS!A1" tooltip="Povratak na obrazac PR-RAS" display="Kontrole na obrascu PR-RAS"/>
    <hyperlink ref="A288:C288" location="Obv!B4" tooltip="Povratak na obrazac Obveze" display="Obveze"/>
    <hyperlink ref="A292:C292" location="PVRIO!B4" tooltip="Povratak na obrazac P-VRIO" display="P-VRIO"/>
    <hyperlink ref="A2:C2" location="RefStr!B6" tooltip="Povratak na Referentnu stranicu" display="&lt;–––– Povratak na RefStr"/>
    <hyperlink ref="A261:C261" location="Bil!A1" tooltip="Povratak na obrazac PR-RAS" display="Bilanca"/>
    <hyperlink ref="A297:C297" location="RasF!A1" tooltip="Kliknite za povratak na obrazac RAS-funkcijski" display="RAS - funkcijski"/>
  </hyperlinks>
  <printOptions horizontalCentered="1"/>
  <pageMargins left="0.393700787401575" right="0.393700787401575" top="0.78740157480315" bottom="0.78740157480315" header="0.393700787401575" footer="0.590551181102362"/>
  <pageSetup fitToHeight="0" horizontalDpi="1200" verticalDpi="1200" orientation="portrait" paperSize="9" scale="87"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Template/>
  <Manager/>
  <Company>Fina</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2019-02-15T13:44:52Z</cp:lastPrinted>
  <dcterms:created xsi:type="dcterms:W3CDTF">2001-11-21T09:32:18Z</dcterms:created>
  <dcterms:modified xsi:type="dcterms:W3CDTF">2019-02-15T14:02:44Z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